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685" windowWidth="9420" windowHeight="5010" tabRatio="904" activeTab="0"/>
  </bookViews>
  <sheets>
    <sheet name="P&amp;L-3mths Qtr" sheetId="1" r:id="rId1"/>
    <sheet name="Balance Sheet" sheetId="2" r:id="rId2"/>
    <sheet name="Changes in Equity" sheetId="3" r:id="rId3"/>
    <sheet name="Cashflow" sheetId="4" r:id="rId4"/>
  </sheets>
  <definedNames>
    <definedName name="_xlnm.Print_Area" localSheetId="1">'Balance Sheet'!$A$1:$G$53</definedName>
    <definedName name="_xlnm.Print_Area" localSheetId="3">'Cashflow'!$A$1:$F$71</definedName>
    <definedName name="_xlnm.Print_Area" localSheetId="2">'Changes in Equity'!$A$1:$J$32</definedName>
    <definedName name="_xlnm.Print_Area" localSheetId="0">'P&amp;L-3mths Qtr'!$A$1:$Y$51</definedName>
  </definedNames>
  <calcPr fullCalcOnLoad="1"/>
</workbook>
</file>

<file path=xl/comments4.xml><?xml version="1.0" encoding="utf-8"?>
<comments xmlns="http://schemas.openxmlformats.org/spreadsheetml/2006/main">
  <authors>
    <author>ken</author>
  </authors>
  <commentList>
    <comment ref="M5" authorId="0">
      <text>
        <r>
          <rPr>
            <b/>
            <sz val="8"/>
            <rFont val="Tahoma"/>
            <family val="0"/>
          </rPr>
          <t>Kaspadu co.</t>
        </r>
        <r>
          <rPr>
            <sz val="8"/>
            <rFont val="Tahoma"/>
            <family val="0"/>
          </rPr>
          <t xml:space="preserve">
</t>
        </r>
      </text>
    </comment>
    <comment ref="S6" authorId="0">
      <text>
        <r>
          <rPr>
            <b/>
            <sz val="8"/>
            <rFont val="Tahoma"/>
            <family val="0"/>
          </rPr>
          <t>ken:</t>
        </r>
        <r>
          <rPr>
            <sz val="8"/>
            <rFont val="Tahoma"/>
            <family val="0"/>
          </rPr>
          <t xml:space="preserve">
</t>
        </r>
      </text>
    </comment>
    <comment ref="L21" authorId="0">
      <text>
        <r>
          <rPr>
            <b/>
            <sz val="8"/>
            <rFont val="Tahoma"/>
            <family val="0"/>
          </rPr>
          <t>AVSB interest charge</t>
        </r>
        <r>
          <rPr>
            <sz val="8"/>
            <rFont val="Tahoma"/>
            <family val="0"/>
          </rPr>
          <t xml:space="preserve">
</t>
        </r>
      </text>
    </comment>
    <comment ref="A50" authorId="0">
      <text>
        <r>
          <rPr>
            <sz val="8"/>
            <rFont val="Tahoma"/>
            <family val="0"/>
          </rPr>
          <t xml:space="preserve">New HP / Lease
</t>
        </r>
      </text>
    </comment>
    <comment ref="A53" authorId="0">
      <text>
        <r>
          <rPr>
            <sz val="8"/>
            <rFont val="Tahoma"/>
            <family val="0"/>
          </rPr>
          <t xml:space="preserve">Principals only paid for instalment
</t>
        </r>
      </text>
    </comment>
    <comment ref="A54" authorId="0">
      <text>
        <r>
          <rPr>
            <sz val="8"/>
            <rFont val="Tahoma"/>
            <family val="0"/>
          </rPr>
          <t xml:space="preserve">Principals only paid for instalment
</t>
        </r>
      </text>
    </comment>
  </commentList>
</comments>
</file>

<file path=xl/sharedStrings.xml><?xml version="1.0" encoding="utf-8"?>
<sst xmlns="http://schemas.openxmlformats.org/spreadsheetml/2006/main" count="272" uniqueCount="177">
  <si>
    <t>Revenue</t>
  </si>
  <si>
    <t>Oil &amp; Gas Division</t>
  </si>
  <si>
    <t>Fleet Management</t>
  </si>
  <si>
    <t>Division</t>
  </si>
  <si>
    <t>Profit before taxation</t>
  </si>
  <si>
    <t>Taxation</t>
  </si>
  <si>
    <t>Profit after taxation</t>
  </si>
  <si>
    <t>RM '000</t>
  </si>
  <si>
    <t xml:space="preserve">Quarter Ended </t>
  </si>
  <si>
    <t>Engineering Division</t>
  </si>
  <si>
    <t>Transportation</t>
  </si>
  <si>
    <t>-</t>
  </si>
  <si>
    <t>Note:</t>
  </si>
  <si>
    <t>Inventories</t>
  </si>
  <si>
    <t>Total</t>
  </si>
  <si>
    <t>RM'000</t>
  </si>
  <si>
    <t>SCOMI GROUP BERHAD</t>
  </si>
  <si>
    <t>Current Assets</t>
  </si>
  <si>
    <t>Receivables</t>
  </si>
  <si>
    <t>Current Liabilities</t>
  </si>
  <si>
    <t>Payables</t>
  </si>
  <si>
    <t>Financed By:</t>
  </si>
  <si>
    <t>(COMPANY NO: 571212-A)</t>
  </si>
  <si>
    <t>Property, plant and equipment</t>
  </si>
  <si>
    <t>Short term deposits with licensed banks</t>
  </si>
  <si>
    <t>Deferred taxation</t>
  </si>
  <si>
    <t>Reserve on consolidation</t>
  </si>
  <si>
    <t>Distributable</t>
  </si>
  <si>
    <t>Share premium</t>
  </si>
  <si>
    <t>Note</t>
  </si>
  <si>
    <t>B5</t>
  </si>
  <si>
    <t>Operating expense</t>
  </si>
  <si>
    <t>Other operating income</t>
  </si>
  <si>
    <t>Profit from operations</t>
  </si>
  <si>
    <t>Finance costs</t>
  </si>
  <si>
    <t>Share of profit of associated company</t>
  </si>
  <si>
    <t xml:space="preserve">Minority interest </t>
  </si>
  <si>
    <t>Amount due from associated company</t>
  </si>
  <si>
    <t>Investment in associated company</t>
  </si>
  <si>
    <t>Cash and bank balances</t>
  </si>
  <si>
    <t>Short term borrowings</t>
  </si>
  <si>
    <t>Net current assets/(liabilities)</t>
  </si>
  <si>
    <t>Share capital</t>
  </si>
  <si>
    <t>Unappropriated profit/ (accumulated loss)</t>
  </si>
  <si>
    <t>Bank overdrafts</t>
  </si>
  <si>
    <t>B9</t>
  </si>
  <si>
    <t>Long term borrowings</t>
  </si>
  <si>
    <t>Non current liabilities</t>
  </si>
  <si>
    <t>Net tangible assets per share (RM)</t>
  </si>
  <si>
    <t>At 1st January 2003</t>
  </si>
  <si>
    <t>B12</t>
  </si>
  <si>
    <t>A8</t>
  </si>
  <si>
    <t>31st Dec 2002</t>
  </si>
  <si>
    <t xml:space="preserve"> SCOMI GROUP BERHAD</t>
  </si>
  <si>
    <t>UNAUDITED GROUP</t>
  </si>
  <si>
    <t>AUDITED COMPANY</t>
  </si>
  <si>
    <t>retained profits</t>
  </si>
  <si>
    <t xml:space="preserve"> --- Non distributable ---</t>
  </si>
  <si>
    <t>30 June 2003</t>
  </si>
  <si>
    <t>SGB</t>
  </si>
  <si>
    <t>Consolidation</t>
  </si>
  <si>
    <t>Entries</t>
  </si>
  <si>
    <t>TED</t>
  </si>
  <si>
    <t>SMAS</t>
  </si>
  <si>
    <t xml:space="preserve">Diluted </t>
  </si>
  <si>
    <t>Earnings per share</t>
  </si>
  <si>
    <t xml:space="preserve">Basic </t>
  </si>
  <si>
    <t>sen</t>
  </si>
  <si>
    <t>Net Profit for the period</t>
  </si>
  <si>
    <t xml:space="preserve">Unaudited </t>
  </si>
  <si>
    <t>3 months ended</t>
  </si>
  <si>
    <t>Net Profit</t>
  </si>
  <si>
    <t>Issue of shares</t>
  </si>
  <si>
    <t>Public issue</t>
  </si>
  <si>
    <t>Private placement</t>
  </si>
  <si>
    <t>30th Sept 2003</t>
  </si>
  <si>
    <t>FOR THE THIRD QUARTER 2003</t>
  </si>
  <si>
    <t>30 Sept 2003</t>
  </si>
  <si>
    <t>3mths</t>
  </si>
  <si>
    <t>YTD</t>
  </si>
  <si>
    <t>9 months ended</t>
  </si>
  <si>
    <t>FOR THE THIRD QUARTER ENDED 30TH SEPTEMBER 2003</t>
  </si>
  <si>
    <t>31-3-2003</t>
  </si>
  <si>
    <t>30-9-2003</t>
  </si>
  <si>
    <t>30th Sept 2002</t>
  </si>
  <si>
    <t>UNAUDITED CONDENSED CONSOLIDATED INCOME STATEMENT</t>
  </si>
  <si>
    <t xml:space="preserve">QUARTERLY REPORT ON UNAUDITED CONSOLIDATED RESULTS </t>
  </si>
  <si>
    <t>UNAUDITED CONDENSED CONSOLIDATED BALANCE SHEET</t>
  </si>
  <si>
    <t>AS AT 30TH SEPTEMBER 2003</t>
  </si>
  <si>
    <t>FOR THE QUARTER ENDED 30TH SEPTEMBER 2003</t>
  </si>
  <si>
    <t>UNAUDITED CONDENSED CONSOLIDATED STATEMENT OF CHANGES IN EQUITY</t>
  </si>
  <si>
    <t>CASH FLOW FROM OPERATING ACTIVITIES</t>
  </si>
  <si>
    <t>Depreciation</t>
  </si>
  <si>
    <t>Development expenditure written off/stock obsolecence</t>
  </si>
  <si>
    <t>Amortisation of development expenditure</t>
  </si>
  <si>
    <t>Provision for doubtful debts</t>
  </si>
  <si>
    <t>Provision on loss in investment</t>
  </si>
  <si>
    <t>Share of profit in associated company</t>
  </si>
  <si>
    <t>Interest expense</t>
  </si>
  <si>
    <t>Interest income</t>
  </si>
  <si>
    <t>Operating profit before working capital changes</t>
  </si>
  <si>
    <t>Decrease/ (increase) in trade and other receivables</t>
  </si>
  <si>
    <t>Increase / (decrease) in trade and other payables</t>
  </si>
  <si>
    <t>Increase / (decrease) in amount due to holding company</t>
  </si>
  <si>
    <t>Cash generated from/(used in) operations</t>
  </si>
  <si>
    <t>Tax paid</t>
  </si>
  <si>
    <t>Interest paid</t>
  </si>
  <si>
    <t>Net cash generated from/(used in) operating activities</t>
  </si>
  <si>
    <t>CASH FLOW FROM INVESTING ACTIVITIES</t>
  </si>
  <si>
    <t>Cash flow on acquisition of subsidiary company</t>
  </si>
  <si>
    <t>Purchase of property, plant and equipment</t>
  </si>
  <si>
    <t>Proceeds from disposal of property, plant and equipment</t>
  </si>
  <si>
    <t>Interest received</t>
  </si>
  <si>
    <t>Net cash generated from/(used in) investing activities</t>
  </si>
  <si>
    <t>CASH FLOW FROM FINANCING ACTIVITIES</t>
  </si>
  <si>
    <t>Proceeds from issuance of shares</t>
  </si>
  <si>
    <t>Drawndown of hire purchase and lease financing</t>
  </si>
  <si>
    <t>Interest paid on hire purchase and lease</t>
  </si>
  <si>
    <t>Interest paid on term loans</t>
  </si>
  <si>
    <t>Repayment of hire purchase and lease</t>
  </si>
  <si>
    <t>Repayment of term loans</t>
  </si>
  <si>
    <t>Dividends paid</t>
  </si>
  <si>
    <t>Net cash (used in)/ generated from financing activities</t>
  </si>
  <si>
    <t>NET INCREASE/(DECREASE) IN CASH AND CASH EQUIVALENTS</t>
  </si>
  <si>
    <t>CASH AND CASH EQUIVALENTS AT BEGINNING OF YEAR</t>
  </si>
  <si>
    <t>Cash and cash equivalents comprise:</t>
  </si>
  <si>
    <t>Short terms deposits with licensed banks</t>
  </si>
  <si>
    <t>Decrease/ (increase) in inventories</t>
  </si>
  <si>
    <t>Decrease/ (increase) in amount due from associated company</t>
  </si>
  <si>
    <t>Increase/ (decrease) in banker's acceptance</t>
  </si>
  <si>
    <t>Adjustments for:</t>
  </si>
  <si>
    <t>Amt Due</t>
  </si>
  <si>
    <t>S/T</t>
  </si>
  <si>
    <t>C&amp;B Bal</t>
  </si>
  <si>
    <t>Bank</t>
  </si>
  <si>
    <t xml:space="preserve">Share </t>
  </si>
  <si>
    <t>Res.on</t>
  </si>
  <si>
    <t>Accum</t>
  </si>
  <si>
    <t>L/T</t>
  </si>
  <si>
    <t>Deferred</t>
  </si>
  <si>
    <t>PPE</t>
  </si>
  <si>
    <t>Invest</t>
  </si>
  <si>
    <t>Stk</t>
  </si>
  <si>
    <t>Rec'abl</t>
  </si>
  <si>
    <t>from Ass.</t>
  </si>
  <si>
    <t>Dep.</t>
  </si>
  <si>
    <t>to Hld co.</t>
  </si>
  <si>
    <t>borwg</t>
  </si>
  <si>
    <t>O/D</t>
  </si>
  <si>
    <t>Cap.</t>
  </si>
  <si>
    <t>Prm</t>
  </si>
  <si>
    <t>Console</t>
  </si>
  <si>
    <t xml:space="preserve">P&amp;L </t>
  </si>
  <si>
    <t>Tax</t>
  </si>
  <si>
    <t>kmc</t>
  </si>
  <si>
    <t>Scots</t>
  </si>
  <si>
    <t>Listing expenses</t>
  </si>
  <si>
    <t xml:space="preserve">                      #</t>
  </si>
  <si>
    <t xml:space="preserve"> FOR THE THIRD QUARTER 2003</t>
  </si>
  <si>
    <t>Dividend received</t>
  </si>
  <si>
    <t>Provision for (income) / expenses</t>
  </si>
  <si>
    <t>Proforma</t>
  </si>
  <si>
    <t>Elimination</t>
  </si>
  <si>
    <t>1/1/2003-30/09/2003</t>
  </si>
  <si>
    <t>UNAUDITED CONDENSED CONSOLIDATED CASH FLOW STATEMENT</t>
  </si>
  <si>
    <t>#</t>
  </si>
  <si>
    <t xml:space="preserve"> QUARTERLY REPORT ON UNAUDITED CONSOLIDATED RESULTS</t>
  </si>
  <si>
    <t>Less: Listing Expenses</t>
  </si>
  <si>
    <t>The acquisition of the subsidiary companies pursuant to the corporate restructuring exercise in conjunction with the listing of Scomi Group Berhad on the Second Board of the Kuala Lumpur Stock Exchange was completed on 31st March 2003. Therefore the audited company's balance sheet reflects the position of the company only as at 31st December 2002.</t>
  </si>
  <si>
    <t>Therefore the unaudited condensed consolidated income statement reflects the post-acquisition results of the company effective from 1st April 2003.</t>
  </si>
  <si>
    <t>At 30th September 2003</t>
  </si>
  <si>
    <t># Denotes RM 2.00</t>
  </si>
  <si>
    <t>Acquisition of investment</t>
  </si>
  <si>
    <t>Loss on disposal of property, plant and equipment</t>
  </si>
  <si>
    <t xml:space="preserve">The acquisition of the subsidiary companies pursuant to the corporate restructuring exercise in conjunction with the listing of Scomi Group Berhad on the Second Board of the Kuala Lumpur Stock Exchange was completed on 31st March 2003. </t>
  </si>
  <si>
    <t>Comparative figures for the preceding year are not available as this is Scomi Group Berhad's third quarterly report to the Kuala Lumpur Stock Exchange since its listing on 13th May 2003.</t>
  </si>
  <si>
    <t>CASH AND CASH EQUIVALENTS AT END OF THE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</si>
</sst>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0.000_);\(#,##0.000\)"/>
    <numFmt numFmtId="169" formatCode="#,##0.0000_);\(#,##0.0000\)"/>
    <numFmt numFmtId="170" formatCode="#,##0.0_);\(#,##0.0\)"/>
    <numFmt numFmtId="171" formatCode="_(* #,##0.00000_);_(* \(#,##0.00000\);_(* &quot;-&quot;??_);_(@_)"/>
    <numFmt numFmtId="172" formatCode="0.00000000"/>
    <numFmt numFmtId="173" formatCode="0.0000000"/>
    <numFmt numFmtId="174" formatCode="0.000000"/>
    <numFmt numFmtId="175" formatCode="0.00000"/>
    <numFmt numFmtId="176" formatCode="0.0000"/>
    <numFmt numFmtId="177" formatCode="0.000"/>
    <numFmt numFmtId="178" formatCode="0.00_);\(0.00\)"/>
    <numFmt numFmtId="179" formatCode="0.0_);\(0.0\)"/>
    <numFmt numFmtId="180" formatCode="0_);\(0\)"/>
    <numFmt numFmtId="181" formatCode="0.000_);\(0.000\)"/>
    <numFmt numFmtId="182" formatCode="0.0000_);\(0.0000\)"/>
    <numFmt numFmtId="183" formatCode="0.0"/>
    <numFmt numFmtId="184" formatCode="_(* #,##0.0_);_(* \(#,##0.0\);_(* &quot;-&quot;?_);_(@_)"/>
    <numFmt numFmtId="185" formatCode="_-* #,##0.00_-;\-* #,##0.00_-;_-* &quot;-&quot;??_-;_-@_-"/>
    <numFmt numFmtId="186" formatCode="#,##0_ ;[Red]\-#,##0\ "/>
  </numFmts>
  <fonts count="21">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sz val="8"/>
      <name val="Tahoma"/>
      <family val="0"/>
    </font>
    <font>
      <u val="singleAccounting"/>
      <sz val="10"/>
      <name val="Tahoma"/>
      <family val="2"/>
    </font>
    <font>
      <b/>
      <sz val="10"/>
      <color indexed="10"/>
      <name val="Tahoma"/>
      <family val="2"/>
    </font>
    <font>
      <b/>
      <sz val="10"/>
      <name val="Arial"/>
      <family val="2"/>
    </font>
    <font>
      <b/>
      <u val="single"/>
      <sz val="10"/>
      <name val="Arial"/>
      <family val="2"/>
    </font>
    <font>
      <u val="single"/>
      <sz val="10"/>
      <name val="Arial"/>
      <family val="2"/>
    </font>
    <font>
      <b/>
      <sz val="10"/>
      <color indexed="8"/>
      <name val="Tahoma"/>
      <family val="2"/>
    </font>
    <font>
      <b/>
      <sz val="11"/>
      <name val="Arial"/>
      <family val="2"/>
    </font>
    <font>
      <b/>
      <sz val="8"/>
      <name val="Tahoma"/>
      <family val="0"/>
    </font>
    <font>
      <u val="single"/>
      <sz val="10"/>
      <color indexed="36"/>
      <name val="Arial"/>
      <family val="0"/>
    </font>
    <font>
      <u val="single"/>
      <sz val="10"/>
      <color indexed="12"/>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66" fontId="2" fillId="0" borderId="0" xfId="15" applyNumberFormat="1" applyFont="1" applyBorder="1" applyAlignment="1">
      <alignment vertical="top"/>
    </xf>
    <xf numFmtId="166" fontId="2" fillId="0" borderId="1" xfId="15" applyNumberFormat="1" applyFont="1" applyBorder="1" applyAlignment="1">
      <alignment vertical="top"/>
    </xf>
    <xf numFmtId="0" fontId="4" fillId="0" borderId="0" xfId="0" applyFont="1" applyAlignment="1">
      <alignment vertical="top"/>
    </xf>
    <xf numFmtId="166" fontId="2" fillId="0" borderId="0" xfId="0" applyNumberFormat="1" applyFont="1" applyAlignment="1">
      <alignment vertical="top"/>
    </xf>
    <xf numFmtId="166" fontId="2" fillId="0" borderId="2" xfId="15" applyNumberFormat="1" applyFont="1" applyBorder="1" applyAlignment="1">
      <alignment vertical="top"/>
    </xf>
    <xf numFmtId="166" fontId="2" fillId="0" borderId="0" xfId="15" applyNumberFormat="1" applyFont="1" applyAlignment="1">
      <alignment vertical="top"/>
    </xf>
    <xf numFmtId="166"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37" fontId="5" fillId="0" borderId="0" xfId="0" applyNumberFormat="1" applyFont="1" applyAlignment="1">
      <alignment vertical="top"/>
    </xf>
    <xf numFmtId="0" fontId="5" fillId="0" borderId="0" xfId="0" applyFont="1" applyAlignment="1">
      <alignment vertical="top"/>
    </xf>
    <xf numFmtId="37" fontId="1" fillId="0" borderId="0" xfId="0" applyNumberFormat="1" applyFont="1" applyAlignment="1">
      <alignment vertical="top"/>
    </xf>
    <xf numFmtId="37" fontId="7" fillId="0" borderId="0" xfId="0" applyNumberFormat="1"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37" fontId="2" fillId="0" borderId="0" xfId="0" applyNumberFormat="1" applyFont="1" applyAlignment="1">
      <alignment horizontal="center" vertical="top"/>
    </xf>
    <xf numFmtId="43" fontId="2" fillId="0" borderId="0" xfId="15" applyFont="1" applyAlignment="1">
      <alignment vertical="top"/>
    </xf>
    <xf numFmtId="41" fontId="2" fillId="0" borderId="0" xfId="15" applyNumberFormat="1"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66" fontId="2" fillId="0" borderId="0" xfId="15" applyNumberFormat="1" applyFont="1" applyAlignment="1">
      <alignment horizontal="center" vertical="top"/>
    </xf>
    <xf numFmtId="164" fontId="2" fillId="0" borderId="0" xfId="15" applyNumberFormat="1" applyFont="1" applyAlignment="1">
      <alignment vertical="top"/>
    </xf>
    <xf numFmtId="37" fontId="2" fillId="0" borderId="0" xfId="15" applyNumberFormat="1" applyFont="1" applyBorder="1" applyAlignment="1">
      <alignment horizontal="right" vertical="top"/>
    </xf>
    <xf numFmtId="43" fontId="2" fillId="0" borderId="1" xfId="15" applyFont="1" applyBorder="1" applyAlignment="1">
      <alignment vertical="top"/>
    </xf>
    <xf numFmtId="164" fontId="2" fillId="0" borderId="1" xfId="15" applyNumberFormat="1" applyFont="1" applyBorder="1" applyAlignment="1">
      <alignment vertical="top"/>
    </xf>
    <xf numFmtId="0" fontId="2" fillId="0" borderId="1" xfId="0" applyFont="1" applyBorder="1" applyAlignment="1">
      <alignment vertical="top"/>
    </xf>
    <xf numFmtId="164" fontId="2" fillId="0" borderId="0" xfId="15" applyNumberFormat="1" applyFont="1" applyAlignment="1">
      <alignment horizontal="right" vertical="top"/>
    </xf>
    <xf numFmtId="166" fontId="2" fillId="0" borderId="0" xfId="15" applyNumberFormat="1" applyFont="1" applyAlignment="1">
      <alignment horizontal="right" vertical="top"/>
    </xf>
    <xf numFmtId="43" fontId="2" fillId="0" borderId="0" xfId="15" applyFont="1" applyAlignment="1">
      <alignment horizontal="right" vertical="top"/>
    </xf>
    <xf numFmtId="166" fontId="2" fillId="0" borderId="4" xfId="15" applyNumberFormat="1" applyFont="1" applyBorder="1" applyAlignment="1">
      <alignment vertical="top"/>
    </xf>
    <xf numFmtId="166" fontId="2" fillId="0" borderId="4" xfId="0" applyNumberFormat="1" applyFont="1" applyBorder="1" applyAlignment="1">
      <alignment vertical="top"/>
    </xf>
    <xf numFmtId="164" fontId="2" fillId="0" borderId="0" xfId="15" applyNumberFormat="1" applyFont="1" applyAlignment="1">
      <alignment horizontal="center" vertical="top"/>
    </xf>
    <xf numFmtId="2" fontId="2" fillId="0" borderId="0" xfId="0" applyNumberFormat="1" applyFont="1" applyAlignment="1">
      <alignment vertical="top"/>
    </xf>
    <xf numFmtId="0" fontId="8" fillId="0" borderId="0" xfId="0" applyFont="1" applyAlignment="1">
      <alignment vertical="top"/>
    </xf>
    <xf numFmtId="166" fontId="2" fillId="0" borderId="0" xfId="0" applyNumberFormat="1" applyFont="1" applyAlignment="1">
      <alignment horizontal="center" vertical="top"/>
    </xf>
    <xf numFmtId="37" fontId="3" fillId="0" borderId="0" xfId="0" applyNumberFormat="1" applyFont="1" applyAlignment="1">
      <alignment horizontal="right" vertical="top"/>
    </xf>
    <xf numFmtId="0" fontId="2" fillId="0" borderId="0" xfId="0" applyFont="1" applyAlignment="1">
      <alignment horizontal="right" vertical="top"/>
    </xf>
    <xf numFmtId="37" fontId="2" fillId="0" borderId="0" xfId="0" applyNumberFormat="1" applyFont="1" applyAlignment="1">
      <alignment horizontal="right" vertical="top"/>
    </xf>
    <xf numFmtId="0" fontId="2" fillId="0" borderId="0" xfId="0" applyFont="1" applyBorder="1" applyAlignment="1">
      <alignment horizontal="right" vertical="top"/>
    </xf>
    <xf numFmtId="166" fontId="10" fillId="0" borderId="1" xfId="15" applyNumberFormat="1" applyFont="1" applyBorder="1" applyAlignment="1">
      <alignment vertical="top"/>
    </xf>
    <xf numFmtId="0" fontId="3" fillId="0" borderId="0" xfId="0" applyFont="1" applyAlignment="1">
      <alignment horizontal="right" vertical="top" wrapText="1"/>
    </xf>
    <xf numFmtId="0" fontId="3" fillId="0" borderId="0" xfId="0" applyFont="1" applyAlignment="1">
      <alignment horizontal="right" vertical="top"/>
    </xf>
    <xf numFmtId="43" fontId="2" fillId="0" borderId="1" xfId="15" applyFont="1" applyBorder="1" applyAlignment="1">
      <alignment horizontal="right" vertical="top"/>
    </xf>
    <xf numFmtId="43" fontId="2" fillId="0" borderId="4" xfId="15" applyFont="1" applyBorder="1" applyAlignment="1">
      <alignment horizontal="right" vertical="top"/>
    </xf>
    <xf numFmtId="166" fontId="2" fillId="0" borderId="0" xfId="15" applyNumberFormat="1" applyFont="1" applyBorder="1" applyAlignment="1">
      <alignment horizontal="right" vertical="top"/>
    </xf>
    <xf numFmtId="166" fontId="2" fillId="0" borderId="1" xfId="15" applyNumberFormat="1" applyFont="1" applyBorder="1" applyAlignment="1">
      <alignment horizontal="right" vertical="top"/>
    </xf>
    <xf numFmtId="166" fontId="2" fillId="0" borderId="2" xfId="15" applyNumberFormat="1" applyFont="1" applyBorder="1" applyAlignment="1">
      <alignment horizontal="right" vertical="top"/>
    </xf>
    <xf numFmtId="166" fontId="2" fillId="0" borderId="3" xfId="15" applyNumberFormat="1" applyFont="1" applyBorder="1" applyAlignment="1">
      <alignment horizontal="right" vertical="top"/>
    </xf>
    <xf numFmtId="164" fontId="2" fillId="0" borderId="0" xfId="15" applyNumberFormat="1" applyFont="1" applyBorder="1" applyAlignment="1">
      <alignment vertical="top"/>
    </xf>
    <xf numFmtId="184" fontId="2" fillId="0" borderId="0" xfId="15" applyNumberFormat="1" applyFont="1" applyAlignment="1">
      <alignment horizontal="right" vertical="top"/>
    </xf>
    <xf numFmtId="0" fontId="12" fillId="0" borderId="0" xfId="0" applyFont="1" applyAlignment="1">
      <alignment/>
    </xf>
    <xf numFmtId="166" fontId="0" fillId="0" borderId="0" xfId="0" applyNumberFormat="1" applyAlignment="1">
      <alignment/>
    </xf>
    <xf numFmtId="166" fontId="2" fillId="0" borderId="0" xfId="0" applyNumberFormat="1" applyFont="1" applyBorder="1" applyAlignment="1">
      <alignment vertical="top"/>
    </xf>
    <xf numFmtId="43" fontId="2" fillId="0" borderId="0" xfId="15" applyFont="1" applyBorder="1" applyAlignment="1">
      <alignment horizontal="right" vertical="top"/>
    </xf>
    <xf numFmtId="0" fontId="11" fillId="0" borderId="0" xfId="0" applyFont="1" applyAlignment="1">
      <alignment horizontal="right" vertical="top" wrapText="1"/>
    </xf>
    <xf numFmtId="165" fontId="2" fillId="0" borderId="0" xfId="0" applyNumberFormat="1" applyFont="1" applyAlignment="1">
      <alignment vertical="top"/>
    </xf>
    <xf numFmtId="0" fontId="11" fillId="0" borderId="0" xfId="0" applyFont="1" applyAlignment="1">
      <alignment horizontal="right" vertical="top"/>
    </xf>
    <xf numFmtId="165" fontId="3" fillId="0" borderId="0" xfId="0" applyNumberFormat="1" applyFont="1" applyAlignment="1">
      <alignment horizontal="right" vertical="top"/>
    </xf>
    <xf numFmtId="165" fontId="3" fillId="0" borderId="0" xfId="0" applyNumberFormat="1" applyFont="1" applyAlignment="1">
      <alignment horizontal="center" vertical="top"/>
    </xf>
    <xf numFmtId="165" fontId="4" fillId="0" borderId="0" xfId="0" applyNumberFormat="1" applyFont="1" applyAlignment="1">
      <alignment horizontal="center" vertical="top"/>
    </xf>
    <xf numFmtId="0" fontId="2" fillId="0" borderId="0" xfId="15" applyNumberFormat="1" applyFont="1" applyAlignment="1">
      <alignment horizontal="right" vertical="top"/>
    </xf>
    <xf numFmtId="0" fontId="2" fillId="0" borderId="0" xfId="0" applyNumberFormat="1" applyFont="1" applyAlignment="1">
      <alignment horizontal="center" vertical="top"/>
    </xf>
    <xf numFmtId="166" fontId="2" fillId="0" borderId="4" xfId="15" applyNumberFormat="1" applyFont="1" applyBorder="1" applyAlignment="1">
      <alignment horizontal="right" vertical="top"/>
    </xf>
    <xf numFmtId="165" fontId="2" fillId="0" borderId="0" xfId="15" applyNumberFormat="1" applyFont="1" applyBorder="1" applyAlignment="1">
      <alignment horizontal="right" vertical="top"/>
    </xf>
    <xf numFmtId="165" fontId="2" fillId="0" borderId="0" xfId="15" applyNumberFormat="1" applyFont="1" applyAlignment="1">
      <alignment horizontal="right" vertical="top"/>
    </xf>
    <xf numFmtId="165" fontId="2" fillId="0" borderId="0" xfId="0" applyNumberFormat="1" applyFont="1" applyAlignment="1">
      <alignment horizontal="right" vertical="top"/>
    </xf>
    <xf numFmtId="0" fontId="1" fillId="0" borderId="0" xfId="0" applyFont="1" applyAlignment="1">
      <alignment horizontal="center" vertical="top"/>
    </xf>
    <xf numFmtId="184" fontId="2" fillId="0" borderId="0" xfId="15" applyNumberFormat="1" applyFont="1" applyAlignment="1">
      <alignment horizontal="center" vertical="top"/>
    </xf>
    <xf numFmtId="37" fontId="0" fillId="0" borderId="0" xfId="0" applyNumberFormat="1" applyAlignment="1">
      <alignment/>
    </xf>
    <xf numFmtId="0" fontId="0" fillId="0" borderId="0" xfId="0" applyBorder="1" applyAlignment="1">
      <alignment/>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5" fontId="3" fillId="0" borderId="7" xfId="0" applyNumberFormat="1" applyFont="1" applyBorder="1" applyAlignment="1" quotePrefix="1">
      <alignment horizontal="center" vertical="top"/>
    </xf>
    <xf numFmtId="41" fontId="2" fillId="0" borderId="0" xfId="15" applyNumberFormat="1" applyFont="1" applyAlignment="1">
      <alignment horizontal="right" vertical="top"/>
    </xf>
    <xf numFmtId="15" fontId="3" fillId="0" borderId="0" xfId="0" applyNumberFormat="1" applyFont="1" applyBorder="1" applyAlignment="1">
      <alignment horizontal="center" vertical="top"/>
    </xf>
    <xf numFmtId="41" fontId="2" fillId="0" borderId="0" xfId="17" applyNumberFormat="1" applyFont="1" applyAlignment="1">
      <alignment horizontal="right"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15" fontId="3" fillId="2" borderId="10" xfId="0" applyNumberFormat="1" applyFont="1" applyFill="1" applyBorder="1" applyAlignment="1">
      <alignment horizontal="center" vertical="top"/>
    </xf>
    <xf numFmtId="166" fontId="2" fillId="0" borderId="0" xfId="15" applyNumberFormat="1" applyFont="1" applyFill="1" applyAlignment="1">
      <alignment horizontal="right"/>
    </xf>
    <xf numFmtId="166" fontId="0" fillId="0" borderId="0" xfId="15" applyNumberFormat="1" applyBorder="1" applyAlignment="1">
      <alignment/>
    </xf>
    <xf numFmtId="166" fontId="0" fillId="0" borderId="0" xfId="15" applyNumberFormat="1" applyFill="1" applyBorder="1" applyAlignment="1">
      <alignment/>
    </xf>
    <xf numFmtId="14" fontId="0" fillId="0" borderId="0" xfId="0" applyNumberFormat="1" applyAlignment="1">
      <alignment/>
    </xf>
    <xf numFmtId="166" fontId="0" fillId="0" borderId="1" xfId="0" applyNumberFormat="1" applyBorder="1" applyAlignment="1">
      <alignment/>
    </xf>
    <xf numFmtId="0" fontId="5" fillId="0" borderId="0" xfId="0" applyFont="1" applyAlignment="1">
      <alignment horizontal="center" vertical="top"/>
    </xf>
    <xf numFmtId="14" fontId="0" fillId="0" borderId="6" xfId="0" applyNumberFormat="1" applyFont="1" applyBorder="1" applyAlignment="1">
      <alignment horizontal="right"/>
    </xf>
    <xf numFmtId="166" fontId="0" fillId="0" borderId="6" xfId="15" applyNumberFormat="1" applyFont="1" applyBorder="1" applyAlignment="1">
      <alignment horizontal="right"/>
    </xf>
    <xf numFmtId="166" fontId="14" fillId="0" borderId="6" xfId="15" applyNumberFormat="1" applyFont="1" applyBorder="1" applyAlignment="1">
      <alignment horizontal="right"/>
    </xf>
    <xf numFmtId="166" fontId="0" fillId="0" borderId="0" xfId="15" applyNumberFormat="1" applyFont="1" applyAlignment="1">
      <alignment/>
    </xf>
    <xf numFmtId="0" fontId="16" fillId="0" borderId="0" xfId="0" applyFont="1" applyAlignment="1">
      <alignment horizontal="center"/>
    </xf>
    <xf numFmtId="0" fontId="0" fillId="0" borderId="0" xfId="0" applyFill="1" applyBorder="1" applyAlignment="1">
      <alignment/>
    </xf>
    <xf numFmtId="166" fontId="0" fillId="0" borderId="0" xfId="15" applyNumberFormat="1" applyAlignment="1">
      <alignment/>
    </xf>
    <xf numFmtId="166" fontId="0" fillId="0" borderId="0" xfId="15" applyNumberFormat="1" applyAlignment="1">
      <alignment/>
    </xf>
    <xf numFmtId="0" fontId="16" fillId="0" borderId="5" xfId="0" applyFont="1" applyBorder="1" applyAlignment="1">
      <alignment horizontal="center"/>
    </xf>
    <xf numFmtId="0" fontId="0" fillId="0" borderId="5" xfId="0" applyBorder="1" applyAlignment="1">
      <alignment/>
    </xf>
    <xf numFmtId="0" fontId="12" fillId="0" borderId="5" xfId="0" applyFont="1" applyBorder="1" applyAlignment="1">
      <alignment horizontal="left"/>
    </xf>
    <xf numFmtId="166" fontId="12" fillId="0" borderId="5" xfId="15" applyNumberFormat="1" applyFont="1" applyFill="1" applyBorder="1" applyAlignment="1">
      <alignment horizontal="left"/>
    </xf>
    <xf numFmtId="0" fontId="12" fillId="0" borderId="6" xfId="0" applyFont="1" applyBorder="1" applyAlignment="1">
      <alignment horizontal="center"/>
    </xf>
    <xf numFmtId="0" fontId="12" fillId="0" borderId="6" xfId="0" applyFont="1" applyBorder="1" applyAlignment="1">
      <alignment horizontal="left"/>
    </xf>
    <xf numFmtId="166" fontId="0" fillId="0" borderId="6" xfId="15" applyNumberFormat="1" applyFont="1" applyBorder="1" applyAlignment="1">
      <alignment horizontal="left"/>
    </xf>
    <xf numFmtId="166" fontId="0" fillId="0" borderId="6" xfId="15" applyNumberFormat="1" applyBorder="1" applyAlignment="1">
      <alignment/>
    </xf>
    <xf numFmtId="0" fontId="12" fillId="0" borderId="6" xfId="0" applyFont="1" applyBorder="1" applyAlignment="1">
      <alignment horizontal="right"/>
    </xf>
    <xf numFmtId="166" fontId="12" fillId="0" borderId="6" xfId="15" applyNumberFormat="1" applyFont="1" applyBorder="1" applyAlignment="1">
      <alignment horizontal="right"/>
    </xf>
    <xf numFmtId="0" fontId="4" fillId="0" borderId="0" xfId="0" applyFont="1" applyAlignment="1">
      <alignment horizontal="right"/>
    </xf>
    <xf numFmtId="0" fontId="13" fillId="0" borderId="7" xfId="0" applyFont="1" applyBorder="1" applyAlignment="1">
      <alignment horizontal="right"/>
    </xf>
    <xf numFmtId="166" fontId="0" fillId="0" borderId="7" xfId="15" applyNumberFormat="1" applyBorder="1" applyAlignment="1">
      <alignment/>
    </xf>
    <xf numFmtId="0" fontId="3" fillId="0" borderId="0" xfId="0" applyFont="1" applyAlignment="1">
      <alignment vertical="top"/>
    </xf>
    <xf numFmtId="166" fontId="2" fillId="0" borderId="0" xfId="15" applyNumberFormat="1" applyFont="1" applyAlignment="1">
      <alignment horizontal="center"/>
    </xf>
    <xf numFmtId="0" fontId="0" fillId="0" borderId="0" xfId="0" applyFill="1" applyAlignment="1">
      <alignment/>
    </xf>
    <xf numFmtId="166" fontId="0" fillId="0" borderId="0" xfId="15" applyNumberFormat="1" applyAlignment="1">
      <alignment horizontal="center"/>
    </xf>
    <xf numFmtId="38" fontId="0" fillId="0" borderId="0" xfId="0" applyNumberFormat="1" applyAlignment="1">
      <alignment/>
    </xf>
    <xf numFmtId="166" fontId="3" fillId="0" borderId="0" xfId="15" applyNumberFormat="1" applyFont="1" applyAlignment="1">
      <alignment vertical="top"/>
    </xf>
    <xf numFmtId="186" fontId="0" fillId="0" borderId="0" xfId="0" applyNumberFormat="1" applyAlignment="1">
      <alignment/>
    </xf>
    <xf numFmtId="166" fontId="0" fillId="0" borderId="0" xfId="0" applyNumberFormat="1" applyFill="1" applyAlignment="1">
      <alignment/>
    </xf>
    <xf numFmtId="166" fontId="0" fillId="0" borderId="0" xfId="15" applyNumberFormat="1" applyFill="1" applyAlignment="1">
      <alignment/>
    </xf>
    <xf numFmtId="166" fontId="0" fillId="0" borderId="1" xfId="15" applyNumberFormat="1" applyBorder="1" applyAlignment="1">
      <alignment horizontal="center"/>
    </xf>
    <xf numFmtId="166" fontId="2" fillId="0" borderId="1" xfId="0" applyNumberFormat="1" applyFont="1" applyBorder="1" applyAlignment="1">
      <alignment vertical="top"/>
    </xf>
    <xf numFmtId="166" fontId="2" fillId="0" borderId="1" xfId="15" applyNumberFormat="1" applyFont="1" applyBorder="1" applyAlignment="1">
      <alignment horizontal="center"/>
    </xf>
    <xf numFmtId="166" fontId="0" fillId="0" borderId="1" xfId="15" applyNumberFormat="1" applyBorder="1" applyAlignment="1">
      <alignment/>
    </xf>
    <xf numFmtId="186" fontId="0" fillId="0" borderId="1" xfId="0" applyNumberFormat="1" applyBorder="1" applyAlignment="1">
      <alignment/>
    </xf>
    <xf numFmtId="166" fontId="0" fillId="2" borderId="0" xfId="15" applyNumberFormat="1" applyFill="1" applyAlignment="1">
      <alignment/>
    </xf>
    <xf numFmtId="166" fontId="0" fillId="2" borderId="0" xfId="15" applyNumberFormat="1" applyFont="1" applyFill="1" applyAlignment="1">
      <alignment/>
    </xf>
    <xf numFmtId="166" fontId="0" fillId="0" borderId="11" xfId="15" applyNumberFormat="1" applyBorder="1" applyAlignment="1">
      <alignment horizontal="center"/>
    </xf>
    <xf numFmtId="37" fontId="0" fillId="0" borderId="0" xfId="0" applyNumberFormat="1" applyFont="1" applyAlignment="1">
      <alignment/>
    </xf>
    <xf numFmtId="166" fontId="0" fillId="0" borderId="3" xfId="15" applyNumberFormat="1" applyBorder="1" applyAlignment="1">
      <alignment horizontal="center"/>
    </xf>
    <xf numFmtId="166" fontId="3" fillId="0" borderId="3" xfId="15" applyNumberFormat="1" applyFont="1" applyBorder="1" applyAlignment="1">
      <alignment vertical="top"/>
    </xf>
    <xf numFmtId="166" fontId="2" fillId="0" borderId="3" xfId="15" applyNumberFormat="1" applyFont="1" applyBorder="1" applyAlignment="1">
      <alignment horizontal="center"/>
    </xf>
    <xf numFmtId="166" fontId="0" fillId="3" borderId="0" xfId="15" applyNumberFormat="1" applyFill="1" applyAlignment="1">
      <alignment/>
    </xf>
    <xf numFmtId="166" fontId="0" fillId="0" borderId="0" xfId="15" applyNumberFormat="1" applyFont="1" applyAlignment="1">
      <alignment horizontal="center"/>
    </xf>
    <xf numFmtId="166" fontId="12" fillId="0" borderId="4" xfId="15" applyNumberFormat="1" applyFont="1" applyBorder="1" applyAlignment="1">
      <alignment horizontal="center"/>
    </xf>
    <xf numFmtId="166" fontId="3" fillId="0" borderId="4" xfId="15" applyNumberFormat="1" applyFont="1" applyBorder="1" applyAlignment="1">
      <alignment vertical="top"/>
    </xf>
    <xf numFmtId="166" fontId="3" fillId="0" borderId="4" xfId="15" applyNumberFormat="1" applyFont="1" applyBorder="1" applyAlignment="1">
      <alignment horizontal="center"/>
    </xf>
    <xf numFmtId="166" fontId="3" fillId="0" borderId="4" xfId="0" applyNumberFormat="1" applyFont="1" applyBorder="1" applyAlignment="1">
      <alignment vertical="top"/>
    </xf>
    <xf numFmtId="43" fontId="2" fillId="0" borderId="0" xfId="15" applyFont="1" applyAlignment="1">
      <alignment/>
    </xf>
    <xf numFmtId="166" fontId="0" fillId="0" borderId="4" xfId="15" applyNumberFormat="1" applyBorder="1" applyAlignment="1">
      <alignment/>
    </xf>
    <xf numFmtId="166" fontId="0" fillId="2" borderId="4" xfId="15" applyNumberFormat="1" applyFill="1" applyBorder="1" applyAlignment="1">
      <alignment/>
    </xf>
    <xf numFmtId="166" fontId="0" fillId="0" borderId="4" xfId="15" applyNumberFormat="1" applyFill="1" applyBorder="1" applyAlignment="1">
      <alignment/>
    </xf>
    <xf numFmtId="165" fontId="3" fillId="0" borderId="0" xfId="0" applyNumberFormat="1" applyFont="1" applyAlignment="1">
      <alignment horizontal="right" vertical="top" wrapText="1"/>
    </xf>
    <xf numFmtId="15" fontId="3" fillId="0" borderId="0" xfId="0" applyNumberFormat="1" applyFont="1" applyAlignment="1" quotePrefix="1">
      <alignment horizontal="right" vertical="top"/>
    </xf>
    <xf numFmtId="43" fontId="2" fillId="0" borderId="0" xfId="15" applyFont="1" applyAlignment="1">
      <alignment horizontal="center" vertical="top"/>
    </xf>
    <xf numFmtId="166" fontId="3" fillId="0" borderId="0" xfId="0" applyNumberFormat="1" applyFont="1" applyAlignment="1">
      <alignment vertical="top"/>
    </xf>
    <xf numFmtId="0" fontId="1" fillId="0" borderId="0" xfId="0" applyFont="1" applyAlignment="1">
      <alignment horizontal="center" vertical="top" wrapText="1"/>
    </xf>
    <xf numFmtId="0" fontId="1"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left" vertical="top"/>
    </xf>
    <xf numFmtId="0" fontId="3" fillId="0" borderId="0" xfId="0" applyFont="1" applyAlignment="1">
      <alignment horizontal="center" vertical="top"/>
    </xf>
    <xf numFmtId="0" fontId="1" fillId="0" borderId="0" xfId="0" applyFont="1" applyFill="1" applyAlignment="1">
      <alignment horizontal="center" vertical="top"/>
    </xf>
    <xf numFmtId="0" fontId="3" fillId="0" borderId="0" xfId="0" applyFont="1" applyBorder="1" applyAlignment="1">
      <alignment horizontal="right" vertical="top" wrapText="1"/>
    </xf>
    <xf numFmtId="0" fontId="15"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justify" vertical="justify" wrapText="1"/>
    </xf>
    <xf numFmtId="37" fontId="3" fillId="0" borderId="0" xfId="0" applyNumberFormat="1" applyFont="1" applyAlignment="1">
      <alignment horizontal="right" vertical="top" wrapText="1"/>
    </xf>
    <xf numFmtId="43" fontId="3" fillId="0" borderId="0" xfId="15" applyFont="1" applyAlignment="1">
      <alignment horizontal="right" vertical="top"/>
    </xf>
    <xf numFmtId="37" fontId="3" fillId="0" borderId="0" xfId="0" applyNumberFormat="1" applyFont="1" applyAlignment="1">
      <alignment horizontal="center" vertical="top"/>
    </xf>
    <xf numFmtId="37" fontId="3" fillId="0" borderId="0" xfId="0" applyNumberFormat="1" applyFont="1" applyAlignment="1" quotePrefix="1">
      <alignment horizontal="center" vertical="top"/>
    </xf>
    <xf numFmtId="0" fontId="6" fillId="0" borderId="0" xfId="0" applyFont="1" applyAlignment="1">
      <alignment horizontal="center" vertical="top"/>
    </xf>
    <xf numFmtId="37" fontId="1" fillId="0" borderId="0" xfId="0" applyNumberFormat="1" applyFont="1" applyAlignment="1">
      <alignment horizontal="center" vertical="top"/>
    </xf>
    <xf numFmtId="0" fontId="5" fillId="0" borderId="0" xfId="0" applyFont="1" applyAlignment="1">
      <alignment horizontal="center" vertical="top"/>
    </xf>
  </cellXfs>
  <cellStyles count="9">
    <cellStyle name="Normal" xfId="0"/>
    <cellStyle name="Comma" xfId="15"/>
    <cellStyle name="Comma [0]" xfId="16"/>
    <cellStyle name="Comma_Mgtaprilnewformat"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65"/>
  <sheetViews>
    <sheetView tabSelected="1" zoomScale="75" zoomScaleNormal="75" zoomScaleSheetLayoutView="100" workbookViewId="0" topLeftCell="A29">
      <selection activeCell="A51" sqref="A51:Y51"/>
    </sheetView>
  </sheetViews>
  <sheetFormatPr defaultColWidth="9.140625" defaultRowHeight="12.75"/>
  <cols>
    <col min="1" max="1" width="32.00390625" style="2" customWidth="1"/>
    <col min="2" max="2" width="19.28125" style="2" hidden="1" customWidth="1"/>
    <col min="3" max="3" width="20.421875" style="2" hidden="1" customWidth="1"/>
    <col min="4" max="4" width="20.7109375" style="2" hidden="1" customWidth="1"/>
    <col min="5" max="5" width="2.8515625" style="2" hidden="1" customWidth="1"/>
    <col min="6" max="6" width="16.7109375" style="2" hidden="1" customWidth="1"/>
    <col min="7" max="7" width="17.57421875" style="2" hidden="1" customWidth="1"/>
    <col min="8" max="8" width="19.7109375" style="2" hidden="1" customWidth="1"/>
    <col min="9" max="9" width="1.57421875" style="2" hidden="1" customWidth="1"/>
    <col min="10" max="10" width="17.00390625" style="2" hidden="1" customWidth="1"/>
    <col min="11" max="11" width="14.7109375" style="2" hidden="1" customWidth="1"/>
    <col min="12" max="12" width="17.7109375" style="2" hidden="1" customWidth="1"/>
    <col min="13" max="13" width="2.8515625" style="2" hidden="1" customWidth="1"/>
    <col min="14" max="14" width="14.8515625" style="2" hidden="1" customWidth="1"/>
    <col min="15" max="15" width="14.7109375" style="2" hidden="1" customWidth="1"/>
    <col min="16" max="16" width="13.7109375" style="2" hidden="1" customWidth="1"/>
    <col min="17" max="17" width="18.7109375" style="2" hidden="1" customWidth="1"/>
    <col min="18" max="18" width="7.28125" style="1" customWidth="1"/>
    <col min="19" max="19" width="0.13671875" style="1" customWidth="1"/>
    <col min="20" max="20" width="0.85546875" style="1" customWidth="1"/>
    <col min="21" max="22" width="18.57421875" style="2" customWidth="1"/>
    <col min="23" max="23" width="3.421875" style="2" customWidth="1"/>
    <col min="24" max="24" width="18.57421875" style="66" customWidth="1"/>
    <col min="25" max="25" width="18.7109375" style="2" customWidth="1"/>
    <col min="26" max="26" width="9.140625" style="2" customWidth="1"/>
    <col min="27" max="28" width="11.57421875" style="2" hidden="1" customWidth="1"/>
    <col min="29" max="32" width="0" style="2" hidden="1" customWidth="1"/>
    <col min="33" max="16384" width="9.140625" style="2" customWidth="1"/>
  </cols>
  <sheetData>
    <row r="1" spans="1:25" ht="18" customHeight="1">
      <c r="A1" s="154" t="s">
        <v>16</v>
      </c>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18" customHeight="1">
      <c r="A2" s="154" t="s">
        <v>22</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18" customHeight="1">
      <c r="A3" s="154" t="s">
        <v>86</v>
      </c>
      <c r="B3" s="154"/>
      <c r="C3" s="154"/>
      <c r="D3" s="154"/>
      <c r="E3" s="154"/>
      <c r="F3" s="154"/>
      <c r="G3" s="154"/>
      <c r="H3" s="154"/>
      <c r="I3" s="154"/>
      <c r="J3" s="154"/>
      <c r="K3" s="154"/>
      <c r="L3" s="154"/>
      <c r="M3" s="154"/>
      <c r="N3" s="154"/>
      <c r="O3" s="154"/>
      <c r="P3" s="154"/>
      <c r="Q3" s="154"/>
      <c r="R3" s="154"/>
      <c r="S3" s="154"/>
      <c r="T3" s="154"/>
      <c r="U3" s="154"/>
      <c r="V3" s="154"/>
      <c r="W3" s="154"/>
      <c r="X3" s="154"/>
      <c r="Y3" s="154"/>
    </row>
    <row r="4" spans="1:25" ht="18" customHeight="1">
      <c r="A4" s="154" t="s">
        <v>76</v>
      </c>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24" ht="18" customHeight="1">
      <c r="A5" s="154"/>
      <c r="B5" s="154"/>
      <c r="C5" s="154"/>
      <c r="D5" s="154"/>
      <c r="E5" s="154"/>
      <c r="F5" s="154"/>
      <c r="G5" s="154"/>
      <c r="H5" s="154"/>
      <c r="I5" s="154"/>
      <c r="J5" s="154"/>
      <c r="K5" s="154"/>
      <c r="L5" s="154"/>
      <c r="M5" s="154"/>
      <c r="N5" s="154"/>
      <c r="O5" s="154"/>
      <c r="P5" s="154"/>
      <c r="Q5" s="154"/>
      <c r="R5" s="154"/>
      <c r="S5" s="154"/>
      <c r="T5" s="154"/>
      <c r="U5" s="154"/>
      <c r="V5" s="154"/>
      <c r="W5" s="77"/>
      <c r="X5" s="77"/>
    </row>
    <row r="6" spans="1:25" ht="18" customHeight="1">
      <c r="A6" s="154" t="s">
        <v>85</v>
      </c>
      <c r="B6" s="154"/>
      <c r="C6" s="154"/>
      <c r="D6" s="154"/>
      <c r="E6" s="154"/>
      <c r="F6" s="154"/>
      <c r="G6" s="154"/>
      <c r="H6" s="154"/>
      <c r="I6" s="154"/>
      <c r="J6" s="154"/>
      <c r="K6" s="154"/>
      <c r="L6" s="154"/>
      <c r="M6" s="154"/>
      <c r="N6" s="154"/>
      <c r="O6" s="154"/>
      <c r="P6" s="154"/>
      <c r="Q6" s="154"/>
      <c r="R6" s="154"/>
      <c r="S6" s="154"/>
      <c r="T6" s="154"/>
      <c r="U6" s="154"/>
      <c r="V6" s="154"/>
      <c r="W6" s="154"/>
      <c r="X6" s="154"/>
      <c r="Y6" s="154"/>
    </row>
    <row r="7" spans="1:25" ht="18" customHeight="1">
      <c r="A7" s="154" t="s">
        <v>81</v>
      </c>
      <c r="B7" s="154"/>
      <c r="C7" s="154"/>
      <c r="D7" s="154"/>
      <c r="E7" s="154"/>
      <c r="F7" s="154"/>
      <c r="G7" s="154"/>
      <c r="H7" s="154"/>
      <c r="I7" s="154"/>
      <c r="J7" s="154"/>
      <c r="K7" s="154"/>
      <c r="L7" s="154"/>
      <c r="M7" s="154"/>
      <c r="N7" s="154"/>
      <c r="O7" s="154"/>
      <c r="P7" s="154"/>
      <c r="Q7" s="154"/>
      <c r="R7" s="154"/>
      <c r="S7" s="154"/>
      <c r="T7" s="154"/>
      <c r="U7" s="154"/>
      <c r="V7" s="154"/>
      <c r="W7" s="154"/>
      <c r="X7" s="154"/>
      <c r="Y7" s="154"/>
    </row>
    <row r="9" spans="2:24" ht="12.75">
      <c r="B9" s="82"/>
      <c r="C9" s="82"/>
      <c r="D9" s="88"/>
      <c r="E9" s="81"/>
      <c r="F9" s="82"/>
      <c r="G9" s="82"/>
      <c r="H9" s="88"/>
      <c r="I9" s="81"/>
      <c r="J9" s="82"/>
      <c r="K9" s="82"/>
      <c r="L9" s="88"/>
      <c r="M9" s="81"/>
      <c r="N9" s="82"/>
      <c r="O9" s="82"/>
      <c r="P9" s="88" t="s">
        <v>78</v>
      </c>
      <c r="U9" s="67"/>
      <c r="V9" s="65"/>
      <c r="X9" s="68"/>
    </row>
    <row r="10" spans="2:25" ht="12.75">
      <c r="B10" s="83" t="s">
        <v>8</v>
      </c>
      <c r="C10" s="83" t="s">
        <v>8</v>
      </c>
      <c r="D10" s="89" t="s">
        <v>8</v>
      </c>
      <c r="E10" s="81"/>
      <c r="F10" s="83" t="s">
        <v>8</v>
      </c>
      <c r="G10" s="83" t="s">
        <v>8</v>
      </c>
      <c r="H10" s="89" t="s">
        <v>8</v>
      </c>
      <c r="I10" s="81"/>
      <c r="J10" s="83" t="s">
        <v>8</v>
      </c>
      <c r="K10" s="83" t="s">
        <v>8</v>
      </c>
      <c r="L10" s="89" t="s">
        <v>8</v>
      </c>
      <c r="M10" s="81"/>
      <c r="N10" s="83" t="s">
        <v>8</v>
      </c>
      <c r="O10" s="83" t="s">
        <v>8</v>
      </c>
      <c r="P10" s="89" t="s">
        <v>8</v>
      </c>
      <c r="Q10" s="5"/>
      <c r="R10" s="5"/>
      <c r="S10" s="5"/>
      <c r="T10" s="5"/>
      <c r="U10" s="160" t="s">
        <v>69</v>
      </c>
      <c r="V10" s="160"/>
      <c r="W10" s="5"/>
      <c r="X10" s="160" t="s">
        <v>69</v>
      </c>
      <c r="Y10" s="160"/>
    </row>
    <row r="11" spans="2:25" ht="12.75">
      <c r="B11" s="84" t="s">
        <v>58</v>
      </c>
      <c r="C11" s="84" t="s">
        <v>77</v>
      </c>
      <c r="D11" s="90" t="s">
        <v>78</v>
      </c>
      <c r="E11" s="86"/>
      <c r="F11" s="84" t="s">
        <v>58</v>
      </c>
      <c r="G11" s="84" t="s">
        <v>77</v>
      </c>
      <c r="H11" s="90" t="s">
        <v>78</v>
      </c>
      <c r="I11" s="86"/>
      <c r="J11" s="84" t="s">
        <v>58</v>
      </c>
      <c r="K11" s="84" t="s">
        <v>77</v>
      </c>
      <c r="L11" s="90" t="s">
        <v>78</v>
      </c>
      <c r="M11" s="86"/>
      <c r="N11" s="84" t="s">
        <v>58</v>
      </c>
      <c r="O11" s="84" t="s">
        <v>77</v>
      </c>
      <c r="P11" s="90" t="s">
        <v>79</v>
      </c>
      <c r="Q11" s="28"/>
      <c r="R11" s="28"/>
      <c r="S11" s="28"/>
      <c r="T11" s="28"/>
      <c r="U11" s="160" t="s">
        <v>70</v>
      </c>
      <c r="V11" s="160"/>
      <c r="W11" s="5"/>
      <c r="X11" s="160" t="s">
        <v>80</v>
      </c>
      <c r="Y11" s="160"/>
    </row>
    <row r="12" spans="4:28" ht="12.75">
      <c r="D12" s="5"/>
      <c r="E12" s="5"/>
      <c r="F12" s="5"/>
      <c r="G12" s="5"/>
      <c r="H12" s="5"/>
      <c r="I12" s="5"/>
      <c r="J12" s="5"/>
      <c r="K12" s="5"/>
      <c r="L12" s="5"/>
      <c r="M12" s="5"/>
      <c r="N12" s="5"/>
      <c r="O12" s="5"/>
      <c r="P12" s="5"/>
      <c r="Q12" s="5"/>
      <c r="R12" s="5"/>
      <c r="S12" s="5"/>
      <c r="T12" s="5"/>
      <c r="U12" s="149" t="s">
        <v>75</v>
      </c>
      <c r="V12" s="52" t="s">
        <v>84</v>
      </c>
      <c r="W12" s="150"/>
      <c r="X12" s="149" t="s">
        <v>75</v>
      </c>
      <c r="Y12" s="51" t="s">
        <v>84</v>
      </c>
      <c r="AA12" s="30" t="s">
        <v>82</v>
      </c>
      <c r="AB12" s="30" t="s">
        <v>83</v>
      </c>
    </row>
    <row r="13" spans="2:25" ht="12.75">
      <c r="B13" s="5" t="s">
        <v>7</v>
      </c>
      <c r="C13" s="5" t="s">
        <v>7</v>
      </c>
      <c r="D13" s="5" t="s">
        <v>7</v>
      </c>
      <c r="E13" s="5"/>
      <c r="F13" s="5"/>
      <c r="G13" s="5"/>
      <c r="H13" s="5" t="s">
        <v>7</v>
      </c>
      <c r="I13" s="5"/>
      <c r="J13" s="5"/>
      <c r="K13" s="5"/>
      <c r="L13" s="5" t="s">
        <v>7</v>
      </c>
      <c r="M13" s="5"/>
      <c r="N13" s="5"/>
      <c r="O13" s="5"/>
      <c r="P13" s="5" t="s">
        <v>7</v>
      </c>
      <c r="Q13" s="5"/>
      <c r="R13" s="5"/>
      <c r="S13" s="5"/>
      <c r="T13" s="5"/>
      <c r="U13" s="52" t="s">
        <v>7</v>
      </c>
      <c r="V13" s="52" t="s">
        <v>7</v>
      </c>
      <c r="W13" s="52"/>
      <c r="X13" s="52" t="s">
        <v>7</v>
      </c>
      <c r="Y13" s="52" t="s">
        <v>7</v>
      </c>
    </row>
    <row r="14" spans="2:24" ht="12.75">
      <c r="B14" s="29" t="s">
        <v>1</v>
      </c>
      <c r="C14" s="29" t="s">
        <v>1</v>
      </c>
      <c r="D14" s="29" t="s">
        <v>1</v>
      </c>
      <c r="E14" s="29"/>
      <c r="F14" s="29"/>
      <c r="G14" s="29"/>
      <c r="H14" s="5" t="s">
        <v>10</v>
      </c>
      <c r="I14" s="5"/>
      <c r="J14" s="5"/>
      <c r="K14" s="5"/>
      <c r="L14" s="5" t="s">
        <v>2</v>
      </c>
      <c r="M14" s="5"/>
      <c r="N14" s="5"/>
      <c r="O14" s="5"/>
      <c r="P14" s="5"/>
      <c r="Q14" s="5" t="s">
        <v>60</v>
      </c>
      <c r="R14" s="5"/>
      <c r="S14" s="5"/>
      <c r="T14" s="5"/>
      <c r="U14" s="5"/>
      <c r="V14" s="5"/>
      <c r="W14" s="5"/>
      <c r="X14" s="69"/>
    </row>
    <row r="15" spans="4:24" ht="12.75">
      <c r="D15" s="29"/>
      <c r="E15" s="29"/>
      <c r="F15" s="29"/>
      <c r="G15" s="29"/>
      <c r="H15" s="29" t="s">
        <v>9</v>
      </c>
      <c r="I15" s="29"/>
      <c r="J15" s="29"/>
      <c r="K15" s="29"/>
      <c r="L15" s="29" t="s">
        <v>3</v>
      </c>
      <c r="M15" s="29"/>
      <c r="N15" s="29"/>
      <c r="O15" s="29"/>
      <c r="P15" s="29" t="s">
        <v>59</v>
      </c>
      <c r="Q15" s="29" t="s">
        <v>61</v>
      </c>
      <c r="R15" s="5" t="s">
        <v>29</v>
      </c>
      <c r="S15" s="5"/>
      <c r="T15" s="5"/>
      <c r="U15" s="29"/>
      <c r="V15" s="29"/>
      <c r="W15" s="29"/>
      <c r="X15" s="70"/>
    </row>
    <row r="16" spans="4:20" ht="12.75">
      <c r="D16" s="30"/>
      <c r="E16" s="30"/>
      <c r="F16" s="30"/>
      <c r="G16" s="30"/>
      <c r="H16" s="30"/>
      <c r="I16" s="30"/>
      <c r="J16" s="30"/>
      <c r="K16" s="30"/>
      <c r="L16" s="30"/>
      <c r="M16" s="30"/>
      <c r="N16" s="30"/>
      <c r="O16" s="30"/>
      <c r="P16" s="30"/>
      <c r="Q16" s="30"/>
      <c r="R16" s="30"/>
      <c r="S16" s="30"/>
      <c r="T16" s="30"/>
    </row>
    <row r="17" spans="1:28" ht="12.75">
      <c r="A17" s="2" t="s">
        <v>0</v>
      </c>
      <c r="B17" s="85">
        <f>60968515.64/1000</f>
        <v>60968.51564</v>
      </c>
      <c r="C17" s="12">
        <f>105111668/1000</f>
        <v>105111.668</v>
      </c>
      <c r="D17" s="12">
        <f>+C17-B17</f>
        <v>44143.15236000001</v>
      </c>
      <c r="E17" s="12"/>
      <c r="F17" s="87">
        <f>26966579.3/1000</f>
        <v>26966.5793</v>
      </c>
      <c r="G17" s="87">
        <f>36468741.08/1000</f>
        <v>36468.74108</v>
      </c>
      <c r="H17" s="12">
        <f>G17-F17</f>
        <v>9502.161779999999</v>
      </c>
      <c r="I17" s="12"/>
      <c r="J17" s="85">
        <f>1211216.98/1000</f>
        <v>1211.21698</v>
      </c>
      <c r="K17" s="85">
        <f>1839257/1000</f>
        <v>1839.257</v>
      </c>
      <c r="L17" s="12">
        <f>+K17-J17</f>
        <v>628.0400200000001</v>
      </c>
      <c r="M17" s="12"/>
      <c r="N17" s="12">
        <v>0</v>
      </c>
      <c r="O17" s="91">
        <f>1147835/1000</f>
        <v>1147.835</v>
      </c>
      <c r="P17" s="12">
        <f>+O17-N17</f>
        <v>1147.835</v>
      </c>
      <c r="Q17" s="12">
        <f>-(17+19+66+44+18+110+1148)</f>
        <v>-1422</v>
      </c>
      <c r="R17" s="31" t="s">
        <v>51</v>
      </c>
      <c r="S17" s="31"/>
      <c r="T17" s="31"/>
      <c r="U17" s="10">
        <v>54045</v>
      </c>
      <c r="V17" s="10">
        <v>0</v>
      </c>
      <c r="W17" s="10"/>
      <c r="X17" s="38">
        <f>+AB17-AA17</f>
        <v>104367</v>
      </c>
      <c r="Y17" s="39" t="s">
        <v>11</v>
      </c>
      <c r="AA17" s="12">
        <v>38779</v>
      </c>
      <c r="AB17" s="12">
        <v>143146</v>
      </c>
    </row>
    <row r="18" spans="4:28" ht="12.75">
      <c r="D18" s="25"/>
      <c r="E18" s="25"/>
      <c r="F18" s="25"/>
      <c r="G18" s="25"/>
      <c r="H18" s="32"/>
      <c r="I18" s="32"/>
      <c r="J18" s="32"/>
      <c r="K18" s="32"/>
      <c r="L18" s="32"/>
      <c r="M18" s="32"/>
      <c r="N18" s="32"/>
      <c r="O18" s="32"/>
      <c r="P18" s="32"/>
      <c r="Q18" s="32"/>
      <c r="R18" s="42"/>
      <c r="S18" s="42"/>
      <c r="T18" s="42"/>
      <c r="X18" s="38"/>
      <c r="Y18" s="39"/>
      <c r="AA18" s="12"/>
      <c r="AB18" s="12"/>
    </row>
    <row r="19" spans="1:28" ht="12.75">
      <c r="A19" s="2" t="s">
        <v>31</v>
      </c>
      <c r="D19" s="12">
        <f>(-(42260282+7221447+899573)/1000)+21329</f>
        <v>-29052.302000000003</v>
      </c>
      <c r="E19" s="12"/>
      <c r="F19" s="12"/>
      <c r="G19" s="12"/>
      <c r="H19" s="12">
        <f>(-(23546715+1428543+815897)/1000)+11398</f>
        <v>-14393.154999999999</v>
      </c>
      <c r="I19" s="12"/>
      <c r="J19" s="12"/>
      <c r="K19" s="12"/>
      <c r="L19" s="12">
        <f>(-(824631+1346980)/1000)+1213</f>
        <v>-958.6109999999999</v>
      </c>
      <c r="M19" s="12"/>
      <c r="N19" s="12"/>
      <c r="O19" s="12"/>
      <c r="P19" s="12"/>
      <c r="Q19" s="12"/>
      <c r="R19" s="31"/>
      <c r="S19" s="31"/>
      <c r="T19" s="31"/>
      <c r="U19" s="10">
        <v>-48109</v>
      </c>
      <c r="V19" s="10">
        <v>0</v>
      </c>
      <c r="W19" s="10"/>
      <c r="X19" s="38">
        <f>+AB19-AA19</f>
        <v>-92574</v>
      </c>
      <c r="Y19" s="39" t="s">
        <v>11</v>
      </c>
      <c r="AA19" s="12">
        <f>-34002+62</f>
        <v>-33940</v>
      </c>
      <c r="AB19" s="12">
        <v>-126514</v>
      </c>
    </row>
    <row r="20" spans="4:28" ht="12.75">
      <c r="D20" s="25"/>
      <c r="E20" s="25"/>
      <c r="F20" s="25"/>
      <c r="G20" s="25"/>
      <c r="H20" s="32"/>
      <c r="I20" s="32"/>
      <c r="J20" s="32"/>
      <c r="K20" s="32"/>
      <c r="L20" s="32"/>
      <c r="M20" s="32"/>
      <c r="N20" s="32"/>
      <c r="O20" s="32"/>
      <c r="P20" s="32"/>
      <c r="Q20" s="32"/>
      <c r="R20" s="42"/>
      <c r="S20" s="42"/>
      <c r="T20" s="42"/>
      <c r="X20" s="38"/>
      <c r="Y20" s="39"/>
      <c r="AA20" s="12"/>
      <c r="AB20" s="12"/>
    </row>
    <row r="21" spans="1:28" ht="12.75">
      <c r="A21" s="2" t="s">
        <v>32</v>
      </c>
      <c r="D21" s="33">
        <f>-36+3</f>
        <v>-33</v>
      </c>
      <c r="E21" s="33"/>
      <c r="F21" s="33"/>
      <c r="G21" s="33"/>
      <c r="H21" s="7">
        <f>((172534+14211)/1000)-120</f>
        <v>66.745</v>
      </c>
      <c r="I21" s="7"/>
      <c r="J21" s="7"/>
      <c r="K21" s="7"/>
      <c r="L21" s="12">
        <f>(222009/1000)-222</f>
        <v>0.00899999999998613</v>
      </c>
      <c r="M21" s="12"/>
      <c r="N21" s="12"/>
      <c r="O21" s="12"/>
      <c r="P21" s="12"/>
      <c r="Q21" s="12"/>
      <c r="R21" s="31"/>
      <c r="S21" s="31"/>
      <c r="T21" s="31"/>
      <c r="U21" s="10">
        <v>487</v>
      </c>
      <c r="V21" s="10">
        <v>0</v>
      </c>
      <c r="W21" s="10"/>
      <c r="X21" s="38">
        <f>+AB21-AA21</f>
        <v>570</v>
      </c>
      <c r="Y21" s="39" t="s">
        <v>11</v>
      </c>
      <c r="AA21" s="12">
        <v>339</v>
      </c>
      <c r="AB21" s="12">
        <v>909</v>
      </c>
    </row>
    <row r="22" spans="4:28" ht="12.75">
      <c r="D22" s="34"/>
      <c r="E22" s="34"/>
      <c r="F22" s="34"/>
      <c r="G22" s="34"/>
      <c r="H22" s="35"/>
      <c r="I22" s="35"/>
      <c r="J22" s="35"/>
      <c r="K22" s="35"/>
      <c r="L22" s="35"/>
      <c r="M22" s="59"/>
      <c r="N22" s="59"/>
      <c r="O22" s="59"/>
      <c r="P22" s="59"/>
      <c r="Q22" s="59"/>
      <c r="U22" s="36"/>
      <c r="V22" s="36"/>
      <c r="W22" s="36"/>
      <c r="X22" s="56"/>
      <c r="Y22" s="53"/>
      <c r="AA22" s="8"/>
      <c r="AB22" s="8"/>
    </row>
    <row r="23" spans="1:28" ht="12.75">
      <c r="A23" s="2" t="s">
        <v>33</v>
      </c>
      <c r="D23" s="12">
        <f>+D21+D19+D17</f>
        <v>15057.850360000004</v>
      </c>
      <c r="E23" s="12"/>
      <c r="F23" s="12"/>
      <c r="G23" s="12"/>
      <c r="H23" s="12">
        <f>+H17+H19+H21</f>
        <v>-4824.24822</v>
      </c>
      <c r="I23" s="12"/>
      <c r="J23" s="12"/>
      <c r="K23" s="12"/>
      <c r="L23" s="12">
        <f>+L17+L19+L21</f>
        <v>-330.5619799999997</v>
      </c>
      <c r="M23" s="12"/>
      <c r="N23" s="12"/>
      <c r="O23" s="12"/>
      <c r="P23" s="12"/>
      <c r="Q23" s="12"/>
      <c r="U23" s="10">
        <f>+U17+U19+U21</f>
        <v>6423</v>
      </c>
      <c r="V23" s="10">
        <v>0</v>
      </c>
      <c r="W23" s="10"/>
      <c r="X23" s="10">
        <f>SUM(X17:X22)</f>
        <v>12363</v>
      </c>
      <c r="Y23" s="39" t="s">
        <v>11</v>
      </c>
      <c r="AA23" s="12">
        <f>SUM(AA17:AA22)</f>
        <v>5178</v>
      </c>
      <c r="AB23" s="12">
        <f>SUM(AB17:AB22)</f>
        <v>17541</v>
      </c>
    </row>
    <row r="24" spans="4:28" ht="12.75">
      <c r="D24" s="25"/>
      <c r="E24" s="25"/>
      <c r="F24" s="25"/>
      <c r="G24" s="25"/>
      <c r="H24" s="32"/>
      <c r="I24" s="32"/>
      <c r="J24" s="32"/>
      <c r="K24" s="32"/>
      <c r="L24" s="32"/>
      <c r="M24" s="32"/>
      <c r="N24" s="32"/>
      <c r="O24" s="32"/>
      <c r="P24" s="32"/>
      <c r="Q24" s="32"/>
      <c r="X24" s="38"/>
      <c r="Y24" s="39"/>
      <c r="AA24" s="12"/>
      <c r="AB24" s="12"/>
    </row>
    <row r="25" spans="1:28" ht="12.75">
      <c r="A25" s="2" t="s">
        <v>34</v>
      </c>
      <c r="D25" s="12">
        <f>-181+90</f>
        <v>-91</v>
      </c>
      <c r="E25" s="12"/>
      <c r="F25" s="12"/>
      <c r="G25" s="12"/>
      <c r="H25" s="12">
        <f>-137+68</f>
        <v>-69</v>
      </c>
      <c r="I25" s="12"/>
      <c r="J25" s="12"/>
      <c r="K25" s="12"/>
      <c r="L25" s="12">
        <f>-116+59</f>
        <v>-57</v>
      </c>
      <c r="M25" s="12"/>
      <c r="N25" s="12"/>
      <c r="O25" s="12"/>
      <c r="P25" s="12"/>
      <c r="Q25" s="12"/>
      <c r="U25" s="10">
        <f>-759+217+218</f>
        <v>-324</v>
      </c>
      <c r="V25" s="10">
        <v>0</v>
      </c>
      <c r="W25" s="10"/>
      <c r="X25" s="38">
        <f>+AB25-AA25</f>
        <v>-542</v>
      </c>
      <c r="Y25" s="39" t="s">
        <v>11</v>
      </c>
      <c r="AA25" s="12">
        <v>-217</v>
      </c>
      <c r="AB25" s="12">
        <v>-759</v>
      </c>
    </row>
    <row r="26" spans="4:28" ht="12.75">
      <c r="D26" s="25"/>
      <c r="E26" s="25"/>
      <c r="F26" s="25"/>
      <c r="G26" s="25"/>
      <c r="H26" s="32"/>
      <c r="I26" s="32"/>
      <c r="J26" s="32"/>
      <c r="K26" s="32"/>
      <c r="L26" s="32"/>
      <c r="M26" s="32"/>
      <c r="N26" s="32"/>
      <c r="O26" s="32"/>
      <c r="P26" s="32"/>
      <c r="Q26" s="32"/>
      <c r="X26" s="38"/>
      <c r="Y26" s="39"/>
      <c r="AA26" s="12"/>
      <c r="AB26" s="12"/>
    </row>
    <row r="27" spans="1:28" ht="12.75">
      <c r="A27" s="2" t="s">
        <v>35</v>
      </c>
      <c r="D27" s="12">
        <f>58-65</f>
        <v>-7</v>
      </c>
      <c r="E27" s="12"/>
      <c r="F27" s="12"/>
      <c r="G27" s="12"/>
      <c r="H27" s="37"/>
      <c r="I27" s="37"/>
      <c r="J27" s="37"/>
      <c r="K27" s="37"/>
      <c r="L27" s="37"/>
      <c r="M27" s="37"/>
      <c r="N27" s="37"/>
      <c r="O27" s="37"/>
      <c r="P27" s="71"/>
      <c r="Q27" s="71"/>
      <c r="R27" s="72"/>
      <c r="S27" s="72"/>
      <c r="U27" s="10">
        <f>-7</f>
        <v>-7</v>
      </c>
      <c r="V27" s="10">
        <v>0</v>
      </c>
      <c r="W27" s="10"/>
      <c r="X27" s="38">
        <f>+AB27-AA27</f>
        <v>-14</v>
      </c>
      <c r="Y27" s="39" t="s">
        <v>11</v>
      </c>
      <c r="AA27" s="12">
        <v>65</v>
      </c>
      <c r="AB27" s="12">
        <v>51</v>
      </c>
    </row>
    <row r="28" spans="4:28" ht="12.75">
      <c r="D28" s="34"/>
      <c r="E28" s="34"/>
      <c r="F28" s="34"/>
      <c r="G28" s="34"/>
      <c r="H28" s="35"/>
      <c r="I28" s="35"/>
      <c r="J28" s="35"/>
      <c r="K28" s="35"/>
      <c r="L28" s="35"/>
      <c r="M28" s="59"/>
      <c r="N28" s="59"/>
      <c r="O28" s="59"/>
      <c r="P28" s="59"/>
      <c r="Q28" s="59"/>
      <c r="U28" s="36"/>
      <c r="V28" s="36"/>
      <c r="W28" s="36"/>
      <c r="X28" s="56"/>
      <c r="Y28" s="53"/>
      <c r="AA28" s="8"/>
      <c r="AB28" s="8"/>
    </row>
    <row r="29" spans="1:28" ht="12.75">
      <c r="A29" s="2" t="s">
        <v>4</v>
      </c>
      <c r="D29" s="12">
        <f>+D27+D25+D23</f>
        <v>14959.850360000004</v>
      </c>
      <c r="E29" s="12"/>
      <c r="F29" s="12"/>
      <c r="G29" s="12"/>
      <c r="H29" s="12">
        <f>+H23+H25</f>
        <v>-4893.24822</v>
      </c>
      <c r="I29" s="12"/>
      <c r="J29" s="12"/>
      <c r="K29" s="12"/>
      <c r="L29" s="12">
        <f>+L23+L25</f>
        <v>-387.5619799999997</v>
      </c>
      <c r="M29" s="12"/>
      <c r="N29" s="12"/>
      <c r="O29" s="12"/>
      <c r="P29" s="12"/>
      <c r="Q29" s="12"/>
      <c r="R29" s="1" t="s">
        <v>51</v>
      </c>
      <c r="U29" s="10">
        <f>+U23+U25+U27</f>
        <v>6092</v>
      </c>
      <c r="V29" s="10">
        <v>0</v>
      </c>
      <c r="W29" s="10"/>
      <c r="X29" s="10">
        <f>+AB29-AA29</f>
        <v>11807</v>
      </c>
      <c r="Y29" s="39" t="s">
        <v>11</v>
      </c>
      <c r="AA29" s="12">
        <f>SUM(AA23:AA28)</f>
        <v>5026</v>
      </c>
      <c r="AB29" s="12">
        <f>SUM(AB23:AB28)</f>
        <v>16833</v>
      </c>
    </row>
    <row r="30" spans="4:28" ht="12.75">
      <c r="D30" s="25"/>
      <c r="E30" s="25"/>
      <c r="F30" s="25"/>
      <c r="G30" s="25"/>
      <c r="H30" s="32"/>
      <c r="I30" s="32"/>
      <c r="J30" s="32"/>
      <c r="K30" s="32"/>
      <c r="L30" s="32"/>
      <c r="M30" s="32"/>
      <c r="N30" s="32"/>
      <c r="O30" s="32"/>
      <c r="P30" s="32"/>
      <c r="Q30" s="32"/>
      <c r="X30" s="38"/>
      <c r="Y30" s="39"/>
      <c r="AA30" s="12"/>
      <c r="AB30" s="12"/>
    </row>
    <row r="31" spans="1:28" ht="12.75">
      <c r="A31" s="2" t="s">
        <v>5</v>
      </c>
      <c r="D31" s="31"/>
      <c r="E31" s="31"/>
      <c r="F31" s="31"/>
      <c r="G31" s="31"/>
      <c r="H31" s="12"/>
      <c r="I31" s="12"/>
      <c r="J31" s="12"/>
      <c r="K31" s="12"/>
      <c r="L31" s="38"/>
      <c r="M31" s="38"/>
      <c r="N31" s="38"/>
      <c r="O31" s="38"/>
      <c r="P31" s="38"/>
      <c r="Q31" s="38"/>
      <c r="R31" s="1" t="s">
        <v>30</v>
      </c>
      <c r="U31" s="10">
        <f>-3375+1740</f>
        <v>-1635</v>
      </c>
      <c r="V31" s="10">
        <v>0</v>
      </c>
      <c r="W31" s="10"/>
      <c r="X31" s="38">
        <f>+AB31-AA31</f>
        <v>-3375</v>
      </c>
      <c r="Y31" s="39" t="s">
        <v>11</v>
      </c>
      <c r="AA31" s="12">
        <v>-1190</v>
      </c>
      <c r="AB31" s="12">
        <v>-4565</v>
      </c>
    </row>
    <row r="32" spans="4:28" ht="12.75">
      <c r="D32" s="34"/>
      <c r="E32" s="34"/>
      <c r="F32" s="34"/>
      <c r="G32" s="34"/>
      <c r="H32" s="35"/>
      <c r="I32" s="35"/>
      <c r="J32" s="35"/>
      <c r="K32" s="35"/>
      <c r="L32" s="35"/>
      <c r="M32" s="59"/>
      <c r="N32" s="59"/>
      <c r="O32" s="59"/>
      <c r="P32" s="59"/>
      <c r="Q32" s="59"/>
      <c r="U32" s="36"/>
      <c r="V32" s="36"/>
      <c r="W32" s="36"/>
      <c r="X32" s="56"/>
      <c r="Y32" s="53"/>
      <c r="AA32" s="8"/>
      <c r="AB32" s="8"/>
    </row>
    <row r="33" spans="1:28" ht="12.75">
      <c r="A33" s="2" t="s">
        <v>6</v>
      </c>
      <c r="D33" s="12">
        <f>+D29+D31</f>
        <v>14959.850360000004</v>
      </c>
      <c r="E33" s="12"/>
      <c r="F33" s="12"/>
      <c r="G33" s="12"/>
      <c r="H33" s="12">
        <f>+H29+H31</f>
        <v>-4893.24822</v>
      </c>
      <c r="I33" s="12"/>
      <c r="J33" s="12"/>
      <c r="K33" s="12"/>
      <c r="L33" s="12">
        <f>+L29+L31</f>
        <v>-387.5619799999997</v>
      </c>
      <c r="M33" s="12"/>
      <c r="N33" s="12"/>
      <c r="O33" s="12"/>
      <c r="P33" s="12"/>
      <c r="Q33" s="12"/>
      <c r="U33" s="10">
        <f>+U29+U31</f>
        <v>4457</v>
      </c>
      <c r="V33" s="10">
        <v>0</v>
      </c>
      <c r="W33" s="10"/>
      <c r="X33" s="10">
        <f>+X29+X31</f>
        <v>8432</v>
      </c>
      <c r="Y33" s="39" t="s">
        <v>11</v>
      </c>
      <c r="AA33" s="12">
        <f>SUM(AA29:AA32)</f>
        <v>3836</v>
      </c>
      <c r="AB33" s="12">
        <f>+AB29+AB31</f>
        <v>12268</v>
      </c>
    </row>
    <row r="34" spans="4:28" ht="12.75">
      <c r="D34" s="25"/>
      <c r="E34" s="25"/>
      <c r="F34" s="25"/>
      <c r="G34" s="25"/>
      <c r="H34" s="32"/>
      <c r="I34" s="32"/>
      <c r="J34" s="32"/>
      <c r="K34" s="32"/>
      <c r="L34" s="32"/>
      <c r="M34" s="32"/>
      <c r="N34" s="32"/>
      <c r="O34" s="32"/>
      <c r="P34" s="32"/>
      <c r="Q34" s="32"/>
      <c r="X34" s="38"/>
      <c r="Y34" s="39"/>
      <c r="AA34" s="12"/>
      <c r="AB34" s="12"/>
    </row>
    <row r="35" spans="1:28" ht="12.75">
      <c r="A35" s="2" t="s">
        <v>36</v>
      </c>
      <c r="D35" s="39" t="s">
        <v>11</v>
      </c>
      <c r="E35" s="39"/>
      <c r="F35" s="39"/>
      <c r="G35" s="39"/>
      <c r="H35" s="37" t="s">
        <v>11</v>
      </c>
      <c r="I35" s="37"/>
      <c r="J35" s="37"/>
      <c r="K35" s="37"/>
      <c r="L35" s="37" t="s">
        <v>11</v>
      </c>
      <c r="M35" s="37"/>
      <c r="N35" s="37"/>
      <c r="O35" s="37"/>
      <c r="P35" s="37"/>
      <c r="Q35" s="37"/>
      <c r="U35" s="10">
        <v>0</v>
      </c>
      <c r="V35" s="10"/>
      <c r="W35" s="10"/>
      <c r="X35" s="38" t="s">
        <v>11</v>
      </c>
      <c r="Y35" s="39" t="s">
        <v>11</v>
      </c>
      <c r="AA35" s="12"/>
      <c r="AB35" s="12"/>
    </row>
    <row r="36" spans="4:28" ht="12.75">
      <c r="D36" s="34"/>
      <c r="E36" s="34"/>
      <c r="F36" s="34"/>
      <c r="G36" s="34"/>
      <c r="H36" s="35"/>
      <c r="I36" s="35"/>
      <c r="J36" s="35"/>
      <c r="K36" s="35"/>
      <c r="L36" s="35"/>
      <c r="M36" s="59"/>
      <c r="N36" s="59"/>
      <c r="O36" s="59"/>
      <c r="P36" s="59"/>
      <c r="Q36" s="59"/>
      <c r="X36" s="38"/>
      <c r="Y36" s="39"/>
      <c r="AA36" s="12"/>
      <c r="AB36" s="12"/>
    </row>
    <row r="37" spans="1:28" ht="13.5" thickBot="1">
      <c r="A37" s="2" t="s">
        <v>71</v>
      </c>
      <c r="D37" s="40">
        <f>+D33</f>
        <v>14959.850360000004</v>
      </c>
      <c r="E37" s="40"/>
      <c r="F37" s="40"/>
      <c r="G37" s="40"/>
      <c r="H37" s="40">
        <f>+H33</f>
        <v>-4893.24822</v>
      </c>
      <c r="I37" s="40"/>
      <c r="J37" s="40"/>
      <c r="K37" s="40"/>
      <c r="L37" s="40">
        <f>+L33</f>
        <v>-387.5619799999997</v>
      </c>
      <c r="M37" s="7"/>
      <c r="N37" s="7"/>
      <c r="O37" s="7"/>
      <c r="P37" s="7"/>
      <c r="Q37" s="7"/>
      <c r="U37" s="41">
        <f>+U33</f>
        <v>4457</v>
      </c>
      <c r="V37" s="41">
        <v>0</v>
      </c>
      <c r="W37" s="41"/>
      <c r="X37" s="73">
        <f>+X33</f>
        <v>8432</v>
      </c>
      <c r="Y37" s="54" t="str">
        <f>+Y33</f>
        <v>-</v>
      </c>
      <c r="AA37" s="40">
        <f>+AA33</f>
        <v>3836</v>
      </c>
      <c r="AB37" s="40">
        <f>+AB33</f>
        <v>12268</v>
      </c>
    </row>
    <row r="38" spans="4:27" ht="13.5" thickTop="1">
      <c r="D38" s="7"/>
      <c r="E38" s="7"/>
      <c r="F38" s="7"/>
      <c r="G38" s="7"/>
      <c r="H38" s="7"/>
      <c r="I38" s="7"/>
      <c r="J38" s="7"/>
      <c r="K38" s="7"/>
      <c r="L38" s="7"/>
      <c r="M38" s="7"/>
      <c r="N38" s="7"/>
      <c r="O38" s="7"/>
      <c r="P38" s="7"/>
      <c r="Q38" s="7"/>
      <c r="U38" s="63"/>
      <c r="V38" s="63"/>
      <c r="W38" s="63"/>
      <c r="X38" s="74"/>
      <c r="Y38" s="64"/>
      <c r="AA38" s="12"/>
    </row>
    <row r="39" spans="4:27" ht="12.75">
      <c r="D39" s="25"/>
      <c r="E39" s="25"/>
      <c r="F39" s="25"/>
      <c r="G39" s="25"/>
      <c r="H39" s="32"/>
      <c r="I39" s="32"/>
      <c r="J39" s="32"/>
      <c r="K39" s="32"/>
      <c r="L39" s="32"/>
      <c r="M39" s="32"/>
      <c r="N39" s="32"/>
      <c r="O39" s="32"/>
      <c r="P39" s="32"/>
      <c r="Q39" s="32"/>
      <c r="X39" s="75"/>
      <c r="AA39" s="12"/>
    </row>
    <row r="40" spans="1:27" ht="12.75">
      <c r="A40" s="2" t="s">
        <v>65</v>
      </c>
      <c r="D40" s="25"/>
      <c r="E40" s="25"/>
      <c r="F40" s="25"/>
      <c r="G40" s="25"/>
      <c r="H40" s="32"/>
      <c r="I40" s="32"/>
      <c r="J40" s="32"/>
      <c r="K40" s="32"/>
      <c r="L40" s="32"/>
      <c r="M40" s="32"/>
      <c r="N40" s="32"/>
      <c r="O40" s="32"/>
      <c r="P40" s="32"/>
      <c r="Q40" s="32"/>
      <c r="U40" s="76" t="s">
        <v>67</v>
      </c>
      <c r="V40" s="76"/>
      <c r="X40" s="76" t="s">
        <v>67</v>
      </c>
      <c r="AA40" s="12"/>
    </row>
    <row r="41" spans="1:27" ht="12.75">
      <c r="A41" s="2" t="s">
        <v>66</v>
      </c>
      <c r="D41" s="25"/>
      <c r="E41" s="25"/>
      <c r="F41" s="25"/>
      <c r="G41" s="25"/>
      <c r="H41" s="32"/>
      <c r="I41" s="32"/>
      <c r="J41" s="32"/>
      <c r="K41" s="32"/>
      <c r="L41" s="32"/>
      <c r="M41" s="32"/>
      <c r="N41" s="32"/>
      <c r="O41" s="32"/>
      <c r="P41" s="32"/>
      <c r="Q41" s="32"/>
      <c r="R41" s="42" t="s">
        <v>50</v>
      </c>
      <c r="S41" s="42"/>
      <c r="T41" s="42"/>
      <c r="U41" s="78">
        <v>4.52</v>
      </c>
      <c r="V41" s="60"/>
      <c r="W41" s="43"/>
      <c r="X41" s="75">
        <v>12.88</v>
      </c>
      <c r="AA41" s="12"/>
    </row>
    <row r="42" spans="1:27" ht="12.75">
      <c r="A42" s="2" t="s">
        <v>64</v>
      </c>
      <c r="D42" s="25"/>
      <c r="E42" s="25"/>
      <c r="F42" s="25"/>
      <c r="G42" s="25"/>
      <c r="H42" s="32"/>
      <c r="I42" s="32"/>
      <c r="J42" s="32"/>
      <c r="K42" s="32"/>
      <c r="L42" s="32"/>
      <c r="M42" s="32"/>
      <c r="N42" s="32"/>
      <c r="O42" s="32"/>
      <c r="P42" s="32"/>
      <c r="Q42" s="32"/>
      <c r="R42" s="42" t="s">
        <v>50</v>
      </c>
      <c r="S42" s="42"/>
      <c r="T42" s="42"/>
      <c r="U42" s="78">
        <v>4.52</v>
      </c>
      <c r="V42" s="47"/>
      <c r="X42" s="76">
        <v>12.88</v>
      </c>
      <c r="AA42" s="12"/>
    </row>
    <row r="43" spans="4:27" ht="12.75">
      <c r="D43" s="25"/>
      <c r="E43" s="25"/>
      <c r="F43" s="25"/>
      <c r="G43" s="25"/>
      <c r="H43" s="32"/>
      <c r="I43" s="32"/>
      <c r="J43" s="32"/>
      <c r="K43" s="32"/>
      <c r="L43" s="32"/>
      <c r="M43" s="32"/>
      <c r="N43" s="32"/>
      <c r="O43" s="32"/>
      <c r="P43" s="32"/>
      <c r="Q43" s="32"/>
      <c r="R43" s="42"/>
      <c r="S43" s="42"/>
      <c r="T43" s="42"/>
      <c r="X43" s="75"/>
      <c r="AA43" s="12"/>
    </row>
    <row r="44" spans="4:27" ht="12.75">
      <c r="D44" s="25"/>
      <c r="E44" s="25"/>
      <c r="F44" s="25"/>
      <c r="G44" s="25"/>
      <c r="H44" s="32"/>
      <c r="I44" s="32"/>
      <c r="J44" s="32"/>
      <c r="K44" s="32"/>
      <c r="L44" s="32"/>
      <c r="M44" s="32"/>
      <c r="N44" s="32"/>
      <c r="O44" s="32"/>
      <c r="P44" s="32"/>
      <c r="Q44" s="32"/>
      <c r="R44" s="42"/>
      <c r="S44" s="42"/>
      <c r="T44" s="42"/>
      <c r="AA44" s="12"/>
    </row>
    <row r="45" spans="1:27" ht="12.75">
      <c r="A45" s="44" t="s">
        <v>12</v>
      </c>
      <c r="B45" s="44"/>
      <c r="C45" s="44"/>
      <c r="D45" s="25"/>
      <c r="E45" s="25"/>
      <c r="F45" s="25"/>
      <c r="G45" s="25"/>
      <c r="H45" s="32"/>
      <c r="I45" s="32"/>
      <c r="J45" s="32"/>
      <c r="K45" s="32"/>
      <c r="L45" s="32"/>
      <c r="M45" s="32"/>
      <c r="N45" s="32"/>
      <c r="O45" s="32"/>
      <c r="P45" s="32"/>
      <c r="Q45" s="32"/>
      <c r="R45" s="42"/>
      <c r="S45" s="42"/>
      <c r="T45" s="42"/>
      <c r="AA45" s="12"/>
    </row>
    <row r="46" spans="1:27" ht="12.75">
      <c r="A46" s="44"/>
      <c r="B46" s="44"/>
      <c r="C46" s="44"/>
      <c r="D46" s="25"/>
      <c r="E46" s="25"/>
      <c r="F46" s="25"/>
      <c r="G46" s="25"/>
      <c r="H46" s="32"/>
      <c r="I46" s="32"/>
      <c r="J46" s="32"/>
      <c r="K46" s="32"/>
      <c r="L46" s="32"/>
      <c r="M46" s="32"/>
      <c r="N46" s="32"/>
      <c r="O46" s="32"/>
      <c r="P46" s="32"/>
      <c r="Q46" s="32"/>
      <c r="R46" s="42"/>
      <c r="S46" s="42"/>
      <c r="T46" s="42"/>
      <c r="AA46" s="12"/>
    </row>
    <row r="47" spans="1:25" ht="42.75" customHeight="1">
      <c r="A47" s="155" t="s">
        <v>174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row>
    <row r="48" spans="2:24" ht="9.75" customHeight="1">
      <c r="B48" s="25"/>
      <c r="C48" s="32"/>
      <c r="D48" s="32"/>
      <c r="E48" s="32"/>
      <c r="F48" s="32"/>
      <c r="G48" s="42"/>
      <c r="H48" s="42"/>
      <c r="I48" s="42"/>
      <c r="M48" s="66"/>
      <c r="R48" s="2"/>
      <c r="S48" s="2"/>
      <c r="T48" s="2"/>
      <c r="X48" s="2"/>
    </row>
    <row r="49" spans="1:25" ht="29.25" customHeight="1">
      <c r="A49" s="161" t="s">
        <v>169</v>
      </c>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row>
    <row r="50" spans="1:24" ht="12.75">
      <c r="A50" s="156"/>
      <c r="B50" s="156"/>
      <c r="C50" s="156"/>
      <c r="D50" s="156"/>
      <c r="E50" s="156"/>
      <c r="F50" s="156"/>
      <c r="G50" s="156"/>
      <c r="H50" s="156"/>
      <c r="I50" s="156"/>
      <c r="J50" s="156"/>
      <c r="K50" s="156"/>
      <c r="L50" s="156"/>
      <c r="M50" s="156"/>
      <c r="R50" s="2"/>
      <c r="S50" s="2"/>
      <c r="T50" s="2"/>
      <c r="X50" s="2"/>
    </row>
    <row r="51" spans="1:27" ht="29.25" customHeight="1">
      <c r="A51" s="155" t="s">
        <v>175</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AA51" s="12"/>
    </row>
    <row r="52" ht="12.75">
      <c r="AA52" s="12"/>
    </row>
    <row r="53" ht="12.75">
      <c r="AA53" s="12"/>
    </row>
    <row r="54" ht="12.75">
      <c r="AA54" s="12"/>
    </row>
    <row r="55" ht="12.75">
      <c r="AA55" s="12"/>
    </row>
    <row r="56" ht="12.75">
      <c r="AA56" s="12"/>
    </row>
    <row r="57" ht="12.75">
      <c r="AA57" s="12"/>
    </row>
    <row r="58" ht="12.75">
      <c r="AA58" s="12"/>
    </row>
    <row r="59" ht="12.75">
      <c r="AA59" s="12"/>
    </row>
    <row r="60" ht="12.75">
      <c r="AA60" s="12"/>
    </row>
    <row r="61" ht="12.75">
      <c r="AA61" s="12"/>
    </row>
    <row r="62" ht="12.75">
      <c r="AA62" s="12"/>
    </row>
    <row r="63" ht="12.75">
      <c r="AA63" s="12"/>
    </row>
    <row r="64" ht="12.75">
      <c r="AA64" s="12"/>
    </row>
    <row r="65" ht="12.75">
      <c r="AA65" s="12"/>
    </row>
  </sheetData>
  <mergeCells count="15">
    <mergeCell ref="A51:Y51"/>
    <mergeCell ref="A50:M50"/>
    <mergeCell ref="A49:Y49"/>
    <mergeCell ref="A1:Y1"/>
    <mergeCell ref="A7:Y7"/>
    <mergeCell ref="A4:Y4"/>
    <mergeCell ref="A3:Y3"/>
    <mergeCell ref="A2:Y2"/>
    <mergeCell ref="A47:Y47"/>
    <mergeCell ref="A5:V5"/>
    <mergeCell ref="A6:Y6"/>
    <mergeCell ref="U11:V11"/>
    <mergeCell ref="X11:Y11"/>
    <mergeCell ref="U10:V10"/>
    <mergeCell ref="X10:Y10"/>
  </mergeCells>
  <printOptions/>
  <pageMargins left="0.58" right="0.32" top="0.73" bottom="0.47" header="0.5" footer="0.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N56"/>
  <sheetViews>
    <sheetView zoomScale="75" zoomScaleNormal="75" workbookViewId="0" topLeftCell="A1">
      <selection activeCell="A4" sqref="A4:G4"/>
    </sheetView>
  </sheetViews>
  <sheetFormatPr defaultColWidth="9.140625" defaultRowHeight="12.75"/>
  <cols>
    <col min="1" max="1" width="39.7109375" style="2" customWidth="1"/>
    <col min="2" max="2" width="6.57421875" style="1" customWidth="1"/>
    <col min="3" max="3" width="16.140625" style="2" customWidth="1"/>
    <col min="4" max="4" width="2.57421875" style="3" hidden="1" customWidth="1"/>
    <col min="5" max="5" width="14.7109375" style="49" customWidth="1"/>
    <col min="6" max="6" width="12.57421875" style="3" customWidth="1"/>
    <col min="7" max="7" width="0.5625" style="2" hidden="1" customWidth="1"/>
    <col min="8" max="16384" width="9.140625" style="2" customWidth="1"/>
  </cols>
  <sheetData>
    <row r="1" spans="1:7" s="1" customFormat="1" ht="18" customHeight="1">
      <c r="A1" s="153" t="s">
        <v>16</v>
      </c>
      <c r="B1" s="153"/>
      <c r="C1" s="153"/>
      <c r="D1" s="153"/>
      <c r="E1" s="153"/>
      <c r="F1" s="153"/>
      <c r="G1" s="153"/>
    </row>
    <row r="2" spans="1:7" ht="18" customHeight="1">
      <c r="A2" s="153" t="s">
        <v>22</v>
      </c>
      <c r="B2" s="153"/>
      <c r="C2" s="153"/>
      <c r="D2" s="153"/>
      <c r="E2" s="153"/>
      <c r="F2" s="153"/>
      <c r="G2" s="153"/>
    </row>
    <row r="3" spans="1:7" ht="18" customHeight="1">
      <c r="A3" s="153" t="s">
        <v>86</v>
      </c>
      <c r="B3" s="153"/>
      <c r="C3" s="153"/>
      <c r="D3" s="153"/>
      <c r="E3" s="153"/>
      <c r="F3" s="153"/>
      <c r="G3" s="153"/>
    </row>
    <row r="4" spans="1:7" ht="18" customHeight="1">
      <c r="A4" s="154" t="s">
        <v>76</v>
      </c>
      <c r="B4" s="154"/>
      <c r="C4" s="154"/>
      <c r="D4" s="154"/>
      <c r="E4" s="154"/>
      <c r="F4" s="154"/>
      <c r="G4" s="154"/>
    </row>
    <row r="5" spans="1:7" ht="18" customHeight="1">
      <c r="A5" s="157"/>
      <c r="B5" s="157"/>
      <c r="C5" s="157"/>
      <c r="D5" s="157"/>
      <c r="E5" s="157"/>
      <c r="F5" s="157"/>
      <c r="G5" s="157"/>
    </row>
    <row r="6" spans="1:7" ht="18" customHeight="1">
      <c r="A6" s="158" t="s">
        <v>87</v>
      </c>
      <c r="B6" s="158"/>
      <c r="C6" s="158"/>
      <c r="D6" s="158"/>
      <c r="E6" s="158"/>
      <c r="F6" s="158"/>
      <c r="G6" s="158"/>
    </row>
    <row r="7" spans="1:7" ht="18" customHeight="1">
      <c r="A7" s="154" t="s">
        <v>88</v>
      </c>
      <c r="B7" s="154"/>
      <c r="C7" s="154"/>
      <c r="D7" s="154"/>
      <c r="E7" s="154"/>
      <c r="F7" s="154"/>
      <c r="G7" s="154"/>
    </row>
    <row r="8" spans="2:7" ht="12.75">
      <c r="B8" s="5"/>
      <c r="C8" s="3"/>
      <c r="G8" s="3"/>
    </row>
    <row r="9" spans="3:6" ht="12.75" customHeight="1">
      <c r="C9" s="159" t="s">
        <v>54</v>
      </c>
      <c r="D9" s="4"/>
      <c r="E9" s="159" t="s">
        <v>55</v>
      </c>
      <c r="F9" s="4"/>
    </row>
    <row r="10" spans="3:5" ht="12.75" customHeight="1">
      <c r="C10" s="159"/>
      <c r="D10" s="49"/>
      <c r="E10" s="159"/>
    </row>
    <row r="11" spans="3:6" ht="12.75" customHeight="1">
      <c r="C11" s="6" t="s">
        <v>75</v>
      </c>
      <c r="D11" s="6"/>
      <c r="E11" s="6" t="s">
        <v>52</v>
      </c>
      <c r="F11" s="6"/>
    </row>
    <row r="12" spans="2:6" ht="12.75" customHeight="1">
      <c r="B12" s="5" t="s">
        <v>29</v>
      </c>
      <c r="C12" s="4" t="s">
        <v>15</v>
      </c>
      <c r="D12" s="4"/>
      <c r="E12" s="4" t="s">
        <v>15</v>
      </c>
      <c r="F12" s="4"/>
    </row>
    <row r="13" spans="1:6" ht="12.75" customHeight="1">
      <c r="A13" s="2" t="s">
        <v>23</v>
      </c>
      <c r="C13" s="7">
        <f>20935185/1000</f>
        <v>20935.185</v>
      </c>
      <c r="D13" s="7"/>
      <c r="E13" s="55">
        <v>0</v>
      </c>
      <c r="F13" s="7"/>
    </row>
    <row r="14" spans="3:6" ht="12.75" customHeight="1">
      <c r="C14" s="7"/>
      <c r="D14" s="7"/>
      <c r="E14" s="55"/>
      <c r="F14" s="7"/>
    </row>
    <row r="15" spans="1:6" ht="12.75" customHeight="1">
      <c r="A15" s="2" t="s">
        <v>38</v>
      </c>
      <c r="C15" s="50">
        <f>1334270/1000</f>
        <v>1334.27</v>
      </c>
      <c r="D15" s="7"/>
      <c r="E15" s="56">
        <v>0</v>
      </c>
      <c r="F15" s="7"/>
    </row>
    <row r="16" spans="3:6" ht="12.75" customHeight="1">
      <c r="C16" s="7">
        <f>SUM(C13:C15)</f>
        <v>22269.455</v>
      </c>
      <c r="D16" s="7"/>
      <c r="E16" s="55">
        <f>SUM(E13:E15)</f>
        <v>0</v>
      </c>
      <c r="F16" s="7"/>
    </row>
    <row r="17" spans="3:6" ht="12.75" customHeight="1">
      <c r="C17" s="7"/>
      <c r="D17" s="7"/>
      <c r="E17" s="55"/>
      <c r="F17" s="7"/>
    </row>
    <row r="18" spans="1:6" ht="12.75" customHeight="1">
      <c r="A18" s="9" t="s">
        <v>17</v>
      </c>
      <c r="B18" s="29"/>
      <c r="C18" s="7"/>
      <c r="D18" s="7"/>
      <c r="E18" s="55"/>
      <c r="F18" s="7"/>
    </row>
    <row r="19" spans="1:6" ht="12.75" customHeight="1">
      <c r="A19" s="2" t="s">
        <v>13</v>
      </c>
      <c r="C19" s="7">
        <f>37847426/1000</f>
        <v>37847.426</v>
      </c>
      <c r="D19" s="7"/>
      <c r="E19" s="55">
        <v>0</v>
      </c>
      <c r="F19" s="7"/>
    </row>
    <row r="20" spans="1:6" ht="12.75" customHeight="1">
      <c r="A20" s="2" t="s">
        <v>18</v>
      </c>
      <c r="C20" s="7">
        <f>(78800869/1000)-1</f>
        <v>78799.869</v>
      </c>
      <c r="D20" s="7"/>
      <c r="E20" s="55">
        <v>595</v>
      </c>
      <c r="F20" s="7"/>
    </row>
    <row r="21" spans="1:6" ht="12.75" customHeight="1">
      <c r="A21" s="2" t="s">
        <v>37</v>
      </c>
      <c r="C21" s="7">
        <f>617006/1000</f>
        <v>617.006</v>
      </c>
      <c r="D21" s="7"/>
      <c r="E21" s="55">
        <v>0</v>
      </c>
      <c r="F21" s="7"/>
    </row>
    <row r="22" spans="1:6" ht="12.75" customHeight="1">
      <c r="A22" s="2" t="s">
        <v>24</v>
      </c>
      <c r="C22" s="7">
        <f>2605949/1000</f>
        <v>2605.949</v>
      </c>
      <c r="D22" s="7"/>
      <c r="E22" s="55">
        <v>0</v>
      </c>
      <c r="F22" s="7"/>
    </row>
    <row r="23" spans="1:6" ht="12.75" customHeight="1">
      <c r="A23" s="2" t="s">
        <v>39</v>
      </c>
      <c r="C23" s="8">
        <f>10460577/1000</f>
        <v>10460.577</v>
      </c>
      <c r="D23" s="7"/>
      <c r="E23" s="56">
        <v>0</v>
      </c>
      <c r="F23" s="7"/>
    </row>
    <row r="24" spans="3:6" ht="12.75" customHeight="1">
      <c r="C24" s="7">
        <f>SUM(C19:C23)</f>
        <v>130330.827</v>
      </c>
      <c r="D24" s="7"/>
      <c r="E24" s="55">
        <f>SUM(E19:E23)</f>
        <v>595</v>
      </c>
      <c r="F24" s="7"/>
    </row>
    <row r="25" spans="1:6" ht="12.75" customHeight="1">
      <c r="A25" s="9" t="s">
        <v>19</v>
      </c>
      <c r="B25" s="29"/>
      <c r="C25" s="7"/>
      <c r="D25" s="7"/>
      <c r="E25" s="55"/>
      <c r="F25" s="7"/>
    </row>
    <row r="26" spans="1:6" ht="12.75" customHeight="1">
      <c r="A26" s="2" t="s">
        <v>20</v>
      </c>
      <c r="C26" s="7">
        <f>(23406498+18195152)/1000</f>
        <v>41601.65</v>
      </c>
      <c r="D26" s="7"/>
      <c r="E26" s="55">
        <v>669</v>
      </c>
      <c r="F26" s="7"/>
    </row>
    <row r="27" spans="1:6" ht="12.75" customHeight="1">
      <c r="A27" s="2" t="s">
        <v>40</v>
      </c>
      <c r="B27" s="1" t="s">
        <v>45</v>
      </c>
      <c r="C27" s="7">
        <f>(17691000+170000+917208+303749)/1000</f>
        <v>19081.957</v>
      </c>
      <c r="D27" s="7"/>
      <c r="E27" s="55">
        <v>0</v>
      </c>
      <c r="F27" s="7"/>
    </row>
    <row r="28" spans="1:6" ht="12.75" customHeight="1">
      <c r="A28" s="2" t="s">
        <v>44</v>
      </c>
      <c r="C28" s="7">
        <f>915787/1000</f>
        <v>915.787</v>
      </c>
      <c r="D28" s="7"/>
      <c r="E28" s="55">
        <v>0</v>
      </c>
      <c r="F28" s="7"/>
    </row>
    <row r="29" spans="1:6" ht="12.75" customHeight="1">
      <c r="A29" s="2" t="s">
        <v>5</v>
      </c>
      <c r="C29" s="8">
        <f>918396/1000</f>
        <v>918.396</v>
      </c>
      <c r="D29" s="7"/>
      <c r="E29" s="56">
        <v>0</v>
      </c>
      <c r="F29" s="7"/>
    </row>
    <row r="30" spans="1:6" ht="12.75" customHeight="1">
      <c r="A30" s="10"/>
      <c r="B30" s="45"/>
      <c r="C30" s="7">
        <f>SUM(C26:C29)</f>
        <v>62517.79</v>
      </c>
      <c r="D30" s="7"/>
      <c r="E30" s="55">
        <f>SUM(E26:E29)</f>
        <v>669</v>
      </c>
      <c r="F30" s="7"/>
    </row>
    <row r="31" spans="3:6" ht="12.75" customHeight="1">
      <c r="C31" s="7"/>
      <c r="D31" s="7"/>
      <c r="E31" s="55"/>
      <c r="F31" s="7"/>
    </row>
    <row r="32" spans="1:6" ht="12.75" customHeight="1">
      <c r="A32" s="2" t="s">
        <v>41</v>
      </c>
      <c r="C32" s="7">
        <f>+C24-C30</f>
        <v>67813.03700000001</v>
      </c>
      <c r="D32" s="7"/>
      <c r="E32" s="55">
        <f>+E24-E30</f>
        <v>-74</v>
      </c>
      <c r="F32" s="7"/>
    </row>
    <row r="33" spans="3:6" ht="12.75" customHeight="1" thickBot="1">
      <c r="C33" s="11">
        <f>+C16+C32</f>
        <v>90082.49200000001</v>
      </c>
      <c r="D33" s="7"/>
      <c r="E33" s="57">
        <f>+E16+E32</f>
        <v>-74</v>
      </c>
      <c r="F33" s="7"/>
    </row>
    <row r="34" spans="3:6" ht="12.75" customHeight="1">
      <c r="C34" s="7"/>
      <c r="D34" s="7"/>
      <c r="E34" s="55"/>
      <c r="F34" s="7"/>
    </row>
    <row r="35" spans="1:6" ht="12.75" customHeight="1">
      <c r="A35" s="9" t="s">
        <v>21</v>
      </c>
      <c r="B35" s="29"/>
      <c r="C35" s="7"/>
      <c r="D35" s="7"/>
      <c r="E35" s="55"/>
      <c r="F35" s="7"/>
    </row>
    <row r="36" spans="1:6" ht="12.75" customHeight="1">
      <c r="A36" s="2" t="s">
        <v>42</v>
      </c>
      <c r="C36" s="7">
        <v>50000</v>
      </c>
      <c r="D36" s="7"/>
      <c r="E36" s="55">
        <v>0</v>
      </c>
      <c r="F36" s="7"/>
    </row>
    <row r="37" spans="1:6" ht="12.75" customHeight="1">
      <c r="A37" s="2" t="s">
        <v>28</v>
      </c>
      <c r="C37" s="12">
        <f>11681977/1000</f>
        <v>11681.977</v>
      </c>
      <c r="D37" s="7"/>
      <c r="E37" s="38">
        <v>0</v>
      </c>
      <c r="F37" s="7"/>
    </row>
    <row r="38" spans="1:14" ht="12.75" customHeight="1">
      <c r="A38" s="2" t="s">
        <v>26</v>
      </c>
      <c r="C38" s="12">
        <v>16862</v>
      </c>
      <c r="D38" s="7">
        <v>14193</v>
      </c>
      <c r="E38" s="38">
        <v>0</v>
      </c>
      <c r="F38" s="7"/>
      <c r="N38" s="2">
        <v>3070573</v>
      </c>
    </row>
    <row r="39" spans="1:14" ht="12.75" customHeight="1">
      <c r="A39" s="2" t="s">
        <v>43</v>
      </c>
      <c r="C39" s="12">
        <v>8358</v>
      </c>
      <c r="D39" s="7"/>
      <c r="E39" s="55">
        <f>-73698/1000</f>
        <v>-73.698</v>
      </c>
      <c r="F39" s="7"/>
      <c r="N39" s="2">
        <v>17697916</v>
      </c>
    </row>
    <row r="40" spans="3:14" ht="12.75" customHeight="1">
      <c r="C40" s="13">
        <f>SUM(C36:C39)</f>
        <v>86901.977</v>
      </c>
      <c r="D40" s="7"/>
      <c r="E40" s="58">
        <f>SUM(E36:E39)</f>
        <v>-73.698</v>
      </c>
      <c r="F40" s="7"/>
      <c r="N40" s="2">
        <v>-3685260.06</v>
      </c>
    </row>
    <row r="41" spans="3:6" ht="12.75" customHeight="1">
      <c r="C41" s="7"/>
      <c r="D41" s="7"/>
      <c r="E41" s="55"/>
      <c r="F41" s="7"/>
    </row>
    <row r="42" spans="3:6" ht="12.75" customHeight="1">
      <c r="C42" s="7"/>
      <c r="D42" s="7"/>
      <c r="E42" s="55"/>
      <c r="F42" s="7"/>
    </row>
    <row r="43" spans="1:6" ht="12.75" customHeight="1">
      <c r="A43" s="2" t="s">
        <v>46</v>
      </c>
      <c r="B43" s="1" t="s">
        <v>45</v>
      </c>
      <c r="C43" s="7">
        <f>(1469297+1310027+150308)/1000</f>
        <v>2929.632</v>
      </c>
      <c r="D43" s="7"/>
      <c r="E43" s="55">
        <v>0</v>
      </c>
      <c r="F43" s="7"/>
    </row>
    <row r="44" spans="1:6" ht="12.75" customHeight="1">
      <c r="A44" s="2" t="s">
        <v>25</v>
      </c>
      <c r="C44" s="7">
        <v>250</v>
      </c>
      <c r="D44" s="7"/>
      <c r="E44" s="55">
        <v>0</v>
      </c>
      <c r="F44" s="7"/>
    </row>
    <row r="45" spans="1:6" ht="12.75" customHeight="1">
      <c r="A45" s="2" t="s">
        <v>47</v>
      </c>
      <c r="C45" s="13">
        <f>SUM(C43:C44)</f>
        <v>3179.632</v>
      </c>
      <c r="D45" s="7"/>
      <c r="E45" s="58">
        <f>SUM(E43:E44)</f>
        <v>0</v>
      </c>
      <c r="F45" s="7"/>
    </row>
    <row r="46" spans="3:6" ht="12.75" customHeight="1" thickBot="1">
      <c r="C46" s="11">
        <f>+C40+C45</f>
        <v>90081.609</v>
      </c>
      <c r="D46" s="7"/>
      <c r="E46" s="57">
        <f>+E40+E45</f>
        <v>-73.698</v>
      </c>
      <c r="F46" s="7"/>
    </row>
    <row r="47" spans="3:6" ht="10.5" customHeight="1">
      <c r="C47" s="12"/>
      <c r="D47" s="7"/>
      <c r="E47" s="38"/>
      <c r="F47" s="7"/>
    </row>
    <row r="48" spans="1:7" ht="12.75" customHeight="1">
      <c r="A48" s="2" t="s">
        <v>48</v>
      </c>
      <c r="C48" s="14">
        <f>+C40/100000</f>
        <v>0.86901977</v>
      </c>
      <c r="D48" s="7"/>
      <c r="E48" s="55">
        <v>0</v>
      </c>
      <c r="F48" s="7"/>
      <c r="G48" s="12"/>
    </row>
    <row r="49" spans="3:7" ht="11.25" customHeight="1">
      <c r="C49" s="12"/>
      <c r="D49" s="7"/>
      <c r="E49" s="55"/>
      <c r="F49" s="7"/>
      <c r="G49" s="12"/>
    </row>
    <row r="50" spans="3:7" ht="4.5" customHeight="1">
      <c r="C50" s="12"/>
      <c r="D50" s="7"/>
      <c r="E50" s="55"/>
      <c r="F50" s="7"/>
      <c r="G50" s="12"/>
    </row>
    <row r="51" spans="1:7" ht="12.75" customHeight="1">
      <c r="A51" s="44" t="s">
        <v>12</v>
      </c>
      <c r="C51" s="12"/>
      <c r="D51" s="7"/>
      <c r="E51" s="55"/>
      <c r="F51" s="7"/>
      <c r="G51" s="12"/>
    </row>
    <row r="52" spans="3:7" ht="12.75" customHeight="1">
      <c r="C52" s="12"/>
      <c r="D52" s="7"/>
      <c r="E52" s="55"/>
      <c r="F52" s="7"/>
      <c r="G52" s="12"/>
    </row>
    <row r="53" spans="1:7" ht="54.75" customHeight="1">
      <c r="A53" s="162" t="s">
        <v>168</v>
      </c>
      <c r="B53" s="162"/>
      <c r="C53" s="162"/>
      <c r="D53" s="162"/>
      <c r="E53" s="162"/>
      <c r="F53" s="162"/>
      <c r="G53" s="162"/>
    </row>
    <row r="54" spans="1:7" ht="12.75">
      <c r="A54" s="156"/>
      <c r="B54" s="156"/>
      <c r="C54" s="156"/>
      <c r="D54" s="156"/>
      <c r="E54" s="156"/>
      <c r="F54" s="156"/>
      <c r="G54" s="156"/>
    </row>
    <row r="55" spans="3:7" ht="12.75">
      <c r="C55" s="12"/>
      <c r="D55" s="7"/>
      <c r="E55" s="55"/>
      <c r="F55" s="7"/>
      <c r="G55" s="12"/>
    </row>
    <row r="56" ht="12.75">
      <c r="C56" s="10"/>
    </row>
  </sheetData>
  <mergeCells count="11">
    <mergeCell ref="A53:G53"/>
    <mergeCell ref="A54:G54"/>
    <mergeCell ref="A5:G5"/>
    <mergeCell ref="A6:G6"/>
    <mergeCell ref="A7:G7"/>
    <mergeCell ref="C9:C10"/>
    <mergeCell ref="E9:E10"/>
    <mergeCell ref="A1:G1"/>
    <mergeCell ref="A2:G2"/>
    <mergeCell ref="A3:G3"/>
    <mergeCell ref="A4:G4"/>
  </mergeCells>
  <printOptions/>
  <pageMargins left="0.75" right="0.75" top="0.71" bottom="0.23" header="0.75" footer="0.23"/>
  <pageSetup horizontalDpi="300" verticalDpi="300" orientation="portrait" scale="93" r:id="rId1"/>
</worksheet>
</file>

<file path=xl/worksheets/sheet3.xml><?xml version="1.0" encoding="utf-8"?>
<worksheet xmlns="http://schemas.openxmlformats.org/spreadsheetml/2006/main" xmlns:r="http://schemas.openxmlformats.org/officeDocument/2006/relationships">
  <dimension ref="A1:L30"/>
  <sheetViews>
    <sheetView workbookViewId="0" topLeftCell="A14">
      <selection activeCell="G19" sqref="G19"/>
    </sheetView>
  </sheetViews>
  <sheetFormatPr defaultColWidth="9.140625" defaultRowHeight="12.75"/>
  <cols>
    <col min="1" max="1" width="14.7109375" style="2" customWidth="1"/>
    <col min="2" max="2" width="9.140625" style="2" customWidth="1"/>
    <col min="3" max="3" width="11.57421875" style="21" bestFit="1" customWidth="1"/>
    <col min="4" max="4" width="4.7109375" style="21" customWidth="1"/>
    <col min="5" max="5" width="11.57421875" style="21" bestFit="1" customWidth="1"/>
    <col min="6" max="6" width="13.57421875" style="21" customWidth="1"/>
    <col min="7" max="7" width="5.140625" style="21" customWidth="1"/>
    <col min="8" max="8" width="12.57421875" style="21" customWidth="1"/>
    <col min="9" max="9" width="15.421875" style="21" customWidth="1"/>
    <col min="10" max="10" width="2.57421875" style="21" customWidth="1"/>
    <col min="11" max="12" width="9.140625" style="21" customWidth="1"/>
    <col min="13" max="16384" width="9.140625" style="2" customWidth="1"/>
  </cols>
  <sheetData>
    <row r="1" spans="1:12" s="17" customFormat="1" ht="18" customHeight="1">
      <c r="A1" s="154" t="s">
        <v>53</v>
      </c>
      <c r="B1" s="154"/>
      <c r="C1" s="154"/>
      <c r="D1" s="154"/>
      <c r="E1" s="154"/>
      <c r="F1" s="154"/>
      <c r="G1" s="154"/>
      <c r="H1" s="154"/>
      <c r="I1" s="154"/>
      <c r="J1" s="15"/>
      <c r="K1" s="16"/>
      <c r="L1" s="16"/>
    </row>
    <row r="2" spans="1:12" s="15" customFormat="1" ht="18" customHeight="1">
      <c r="A2" s="154" t="s">
        <v>22</v>
      </c>
      <c r="B2" s="154"/>
      <c r="C2" s="154"/>
      <c r="D2" s="154"/>
      <c r="E2" s="154"/>
      <c r="F2" s="154"/>
      <c r="G2" s="154"/>
      <c r="H2" s="154"/>
      <c r="I2" s="154"/>
      <c r="J2" s="154"/>
      <c r="K2" s="18"/>
      <c r="L2" s="18"/>
    </row>
    <row r="3" spans="1:12" s="17" customFormat="1" ht="18" customHeight="1">
      <c r="A3" s="154" t="s">
        <v>86</v>
      </c>
      <c r="B3" s="154"/>
      <c r="C3" s="154"/>
      <c r="D3" s="154"/>
      <c r="E3" s="154"/>
      <c r="F3" s="154"/>
      <c r="G3" s="154"/>
      <c r="H3" s="154"/>
      <c r="I3" s="154"/>
      <c r="J3" s="15"/>
      <c r="K3" s="16"/>
      <c r="L3" s="16"/>
    </row>
    <row r="4" spans="1:12" s="17" customFormat="1" ht="18" customHeight="1">
      <c r="A4" s="168" t="s">
        <v>76</v>
      </c>
      <c r="B4" s="168"/>
      <c r="C4" s="168"/>
      <c r="D4" s="168"/>
      <c r="E4" s="168"/>
      <c r="F4" s="168"/>
      <c r="G4" s="168"/>
      <c r="H4" s="168"/>
      <c r="I4" s="168"/>
      <c r="J4" s="16"/>
      <c r="K4" s="16"/>
      <c r="L4" s="16"/>
    </row>
    <row r="5" spans="1:12" s="17" customFormat="1" ht="18" customHeight="1">
      <c r="A5" s="169"/>
      <c r="B5" s="169"/>
      <c r="C5" s="169"/>
      <c r="D5" s="169"/>
      <c r="E5" s="169"/>
      <c r="F5" s="169"/>
      <c r="G5" s="169"/>
      <c r="H5" s="169"/>
      <c r="I5" s="169"/>
      <c r="J5" s="16"/>
      <c r="K5" s="16"/>
      <c r="L5" s="16"/>
    </row>
    <row r="6" spans="1:12" s="20" customFormat="1" ht="18" customHeight="1">
      <c r="A6" s="167" t="s">
        <v>90</v>
      </c>
      <c r="B6" s="167"/>
      <c r="C6" s="167"/>
      <c r="D6" s="167"/>
      <c r="E6" s="167"/>
      <c r="F6" s="167"/>
      <c r="G6" s="167"/>
      <c r="H6" s="167"/>
      <c r="I6" s="167"/>
      <c r="J6" s="2"/>
      <c r="K6" s="19"/>
      <c r="L6" s="19"/>
    </row>
    <row r="7" spans="1:12" s="20" customFormat="1" ht="18" customHeight="1">
      <c r="A7" s="167" t="s">
        <v>89</v>
      </c>
      <c r="B7" s="167"/>
      <c r="C7" s="167"/>
      <c r="D7" s="167"/>
      <c r="E7" s="167"/>
      <c r="F7" s="167"/>
      <c r="G7" s="167"/>
      <c r="H7" s="167"/>
      <c r="I7" s="167"/>
      <c r="J7" s="167"/>
      <c r="K7" s="19"/>
      <c r="L7" s="19"/>
    </row>
    <row r="10" spans="3:10" ht="12.75">
      <c r="C10" s="22"/>
      <c r="D10" s="22"/>
      <c r="E10" s="165" t="s">
        <v>57</v>
      </c>
      <c r="F10" s="166"/>
      <c r="G10" s="22"/>
      <c r="H10" s="23" t="s">
        <v>27</v>
      </c>
      <c r="I10" s="22"/>
      <c r="J10" s="22"/>
    </row>
    <row r="11" spans="3:12" s="47" customFormat="1" ht="25.5" customHeight="1">
      <c r="C11" s="163" t="s">
        <v>42</v>
      </c>
      <c r="D11" s="46"/>
      <c r="E11" s="163" t="s">
        <v>28</v>
      </c>
      <c r="F11" s="163" t="s">
        <v>26</v>
      </c>
      <c r="G11" s="46"/>
      <c r="H11" s="163" t="s">
        <v>56</v>
      </c>
      <c r="I11" s="164" t="s">
        <v>14</v>
      </c>
      <c r="J11" s="46"/>
      <c r="K11" s="48"/>
      <c r="L11" s="48"/>
    </row>
    <row r="12" spans="3:12" s="47" customFormat="1" ht="12.75">
      <c r="C12" s="163"/>
      <c r="D12" s="46"/>
      <c r="E12" s="163"/>
      <c r="F12" s="163"/>
      <c r="G12" s="46"/>
      <c r="H12" s="163"/>
      <c r="I12" s="164"/>
      <c r="K12" s="48"/>
      <c r="L12" s="48"/>
    </row>
    <row r="13" spans="3:12" s="1" customFormat="1" ht="12.75">
      <c r="C13" s="46" t="s">
        <v>15</v>
      </c>
      <c r="D13" s="46"/>
      <c r="E13" s="46" t="s">
        <v>15</v>
      </c>
      <c r="F13" s="46" t="s">
        <v>15</v>
      </c>
      <c r="G13" s="46"/>
      <c r="H13" s="46" t="s">
        <v>15</v>
      </c>
      <c r="I13" s="46" t="s">
        <v>15</v>
      </c>
      <c r="K13" s="24"/>
      <c r="L13" s="24"/>
    </row>
    <row r="15" spans="1:9" ht="12.75">
      <c r="A15" s="2" t="s">
        <v>49</v>
      </c>
      <c r="C15" s="23" t="s">
        <v>165</v>
      </c>
      <c r="E15" s="12">
        <v>0</v>
      </c>
      <c r="F15" s="12">
        <v>0</v>
      </c>
      <c r="H15" s="12">
        <v>-74</v>
      </c>
      <c r="I15" s="26">
        <f>SUM(C15:H15)</f>
        <v>-74</v>
      </c>
    </row>
    <row r="17" spans="1:8" ht="12.75">
      <c r="A17" s="2" t="s">
        <v>72</v>
      </c>
      <c r="H17" s="25"/>
    </row>
    <row r="18" spans="1:9" ht="12.75">
      <c r="A18" s="2" t="s">
        <v>172</v>
      </c>
      <c r="C18" s="21">
        <v>43835</v>
      </c>
      <c r="E18" s="21">
        <f>13920-10850</f>
        <v>3070</v>
      </c>
      <c r="F18" s="21">
        <v>13026</v>
      </c>
      <c r="H18" s="25">
        <v>0</v>
      </c>
      <c r="I18" s="21">
        <f>SUM(C18:H18)</f>
        <v>59931</v>
      </c>
    </row>
    <row r="19" spans="1:9" ht="12.75">
      <c r="A19" s="2" t="s">
        <v>73</v>
      </c>
      <c r="C19" s="21">
        <v>2750</v>
      </c>
      <c r="E19" s="21">
        <f>(1.38-0.5)*5500</f>
        <v>4839.999999999999</v>
      </c>
      <c r="H19" s="25">
        <v>0</v>
      </c>
      <c r="I19" s="21">
        <f>SUM(C19:H19)</f>
        <v>7589.999999999999</v>
      </c>
    </row>
    <row r="20" spans="1:9" ht="12.75">
      <c r="A20" s="2" t="s">
        <v>74</v>
      </c>
      <c r="C20" s="21">
        <v>3415</v>
      </c>
      <c r="E20" s="21">
        <f>(1.38-0.5)*6829</f>
        <v>6009.5199999999995</v>
      </c>
      <c r="H20" s="25">
        <v>0</v>
      </c>
      <c r="I20" s="21">
        <f>SUM(C20:H20)</f>
        <v>9424.52</v>
      </c>
    </row>
    <row r="21" ht="12.75">
      <c r="H21" s="25"/>
    </row>
    <row r="22" ht="12.75">
      <c r="H22" s="25"/>
    </row>
    <row r="23" spans="1:9" ht="12.75">
      <c r="A23" s="2" t="s">
        <v>167</v>
      </c>
      <c r="E23" s="21">
        <v>-2238</v>
      </c>
      <c r="H23" s="25"/>
      <c r="I23" s="21">
        <f>SUM(C23:H23)</f>
        <v>-2238</v>
      </c>
    </row>
    <row r="24" ht="12.75">
      <c r="H24" s="25"/>
    </row>
    <row r="25" spans="1:9" ht="12.75">
      <c r="A25" s="2" t="s">
        <v>68</v>
      </c>
      <c r="C25" s="25">
        <v>0</v>
      </c>
      <c r="D25" s="25"/>
      <c r="E25" s="25">
        <v>0</v>
      </c>
      <c r="F25" s="12">
        <v>3836</v>
      </c>
      <c r="H25" s="12">
        <f>8494-62</f>
        <v>8432</v>
      </c>
      <c r="I25" s="21">
        <f>SUM(C25:H25)</f>
        <v>12268</v>
      </c>
    </row>
    <row r="27" spans="1:9" ht="12.75">
      <c r="A27" s="2" t="s">
        <v>170</v>
      </c>
      <c r="C27" s="27">
        <f>SUM(C15:C26)</f>
        <v>50000</v>
      </c>
      <c r="E27" s="27">
        <f>SUM(E15:E26)</f>
        <v>11681.519999999999</v>
      </c>
      <c r="F27" s="27">
        <f>SUM(F15:F26)</f>
        <v>16862</v>
      </c>
      <c r="H27" s="13">
        <f>SUM(H15:H26)</f>
        <v>8358</v>
      </c>
      <c r="I27" s="27">
        <f>SUM(I15:I26)</f>
        <v>86901.52</v>
      </c>
    </row>
    <row r="30" ht="12.75">
      <c r="A30" s="2" t="s">
        <v>171</v>
      </c>
    </row>
  </sheetData>
  <mergeCells count="13">
    <mergeCell ref="A7:J7"/>
    <mergeCell ref="A2:J2"/>
    <mergeCell ref="A1:I1"/>
    <mergeCell ref="A3:I3"/>
    <mergeCell ref="A4:I4"/>
    <mergeCell ref="A5:I5"/>
    <mergeCell ref="A6:I6"/>
    <mergeCell ref="H11:H12"/>
    <mergeCell ref="I11:I12"/>
    <mergeCell ref="E10:F10"/>
    <mergeCell ref="C11:C12"/>
    <mergeCell ref="E11:E12"/>
    <mergeCell ref="F11:F12"/>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IS477"/>
  <sheetViews>
    <sheetView workbookViewId="0" topLeftCell="A50">
      <selection activeCell="A62" sqref="A62"/>
    </sheetView>
  </sheetViews>
  <sheetFormatPr defaultColWidth="9.140625" defaultRowHeight="12.75"/>
  <cols>
    <col min="1" max="1" width="71.00390625" style="80" customWidth="1"/>
    <col min="2" max="2" width="15.8515625" style="80" hidden="1" customWidth="1"/>
    <col min="3" max="3" width="2.57421875" style="80" hidden="1" customWidth="1"/>
    <col min="4" max="4" width="12.421875" style="80" customWidth="1"/>
    <col min="5" max="5" width="1.28515625" style="80" customWidth="1"/>
    <col min="6" max="6" width="8.57421875" style="80" hidden="1" customWidth="1"/>
    <col min="7" max="7" width="14.7109375" style="80" hidden="1" customWidth="1"/>
    <col min="8" max="8" width="0.9921875" style="80" hidden="1" customWidth="1"/>
    <col min="9" max="21" width="14.7109375" style="80" hidden="1" customWidth="1"/>
    <col min="22" max="22" width="9.421875" style="80" hidden="1" customWidth="1"/>
    <col min="23" max="23" width="13.00390625" style="92" hidden="1" customWidth="1"/>
    <col min="24" max="24" width="3.00390625" style="80" hidden="1" customWidth="1"/>
    <col min="25" max="25" width="2.7109375" style="80" hidden="1" customWidth="1"/>
    <col min="26" max="26" width="11.8515625" style="92" hidden="1" customWidth="1"/>
    <col min="27" max="28" width="14.140625" style="92" hidden="1" customWidth="1"/>
    <col min="29" max="30" width="11.8515625" style="92" hidden="1" customWidth="1"/>
    <col min="31" max="31" width="14.57421875" style="80" hidden="1" customWidth="1"/>
    <col min="32" max="32" width="0" style="80" hidden="1" customWidth="1"/>
    <col min="33" max="33" width="11.8515625" style="80" hidden="1" customWidth="1"/>
    <col min="34" max="42" width="0" style="80" hidden="1" customWidth="1"/>
    <col min="43" max="16384" width="9.140625" style="80" customWidth="1"/>
  </cols>
  <sheetData>
    <row r="1" spans="1:253" ht="15" customHeight="1">
      <c r="A1" s="154" t="s">
        <v>16</v>
      </c>
      <c r="B1" s="154"/>
      <c r="C1" s="154"/>
      <c r="D1" s="154"/>
      <c r="E1" s="77"/>
      <c r="F1" s="77"/>
      <c r="G1" s="77"/>
      <c r="H1" s="101"/>
      <c r="I1" s="101"/>
      <c r="J1"/>
      <c r="K1"/>
      <c r="L1"/>
      <c r="M1"/>
      <c r="N1"/>
      <c r="O1"/>
      <c r="P1"/>
      <c r="Q1"/>
      <c r="R1"/>
      <c r="S1"/>
      <c r="T1"/>
      <c r="U1"/>
      <c r="V1" s="102"/>
      <c r="W1" s="102"/>
      <c r="X1" s="102"/>
      <c r="Y1" s="102"/>
      <c r="Z1"/>
      <c r="AA1"/>
      <c r="AB1" s="103"/>
      <c r="AC1"/>
      <c r="AD1"/>
      <c r="AE1" s="103"/>
      <c r="AF1" s="103"/>
      <c r="AG1" s="103"/>
      <c r="AH1" s="103"/>
      <c r="AI1" s="103"/>
      <c r="AJ1" s="103"/>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15" customHeight="1">
      <c r="A2" s="154" t="s">
        <v>22</v>
      </c>
      <c r="B2" s="154"/>
      <c r="C2" s="154"/>
      <c r="D2" s="154"/>
      <c r="E2" s="77"/>
      <c r="F2" s="77"/>
      <c r="G2" s="77"/>
      <c r="H2" s="101"/>
      <c r="I2" s="101"/>
      <c r="J2"/>
      <c r="K2"/>
      <c r="L2"/>
      <c r="M2"/>
      <c r="N2"/>
      <c r="O2"/>
      <c r="P2"/>
      <c r="Q2"/>
      <c r="R2"/>
      <c r="S2"/>
      <c r="T2"/>
      <c r="U2"/>
      <c r="V2" s="102"/>
      <c r="W2" s="102"/>
      <c r="X2" s="102"/>
      <c r="Y2" s="102"/>
      <c r="Z2"/>
      <c r="AA2"/>
      <c r="AB2" s="103"/>
      <c r="AC2"/>
      <c r="AD2"/>
      <c r="AE2" s="103"/>
      <c r="AF2" s="103"/>
      <c r="AG2" s="103"/>
      <c r="AH2" s="103"/>
      <c r="AI2" s="103"/>
      <c r="AJ2" s="103"/>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s="92" customFormat="1" ht="14.25" customHeight="1">
      <c r="A3" s="154" t="s">
        <v>166</v>
      </c>
      <c r="B3" s="154"/>
      <c r="C3" s="154"/>
      <c r="D3" s="154"/>
      <c r="E3" s="77"/>
      <c r="F3" s="77"/>
      <c r="G3" s="77"/>
      <c r="H3" s="104"/>
      <c r="I3" s="104"/>
      <c r="J3" s="103"/>
      <c r="K3" s="103"/>
      <c r="L3" s="103"/>
      <c r="M3" s="103"/>
      <c r="N3" s="103"/>
      <c r="O3" s="103"/>
      <c r="P3" s="103"/>
      <c r="Q3" s="103"/>
      <c r="R3" s="103"/>
      <c r="S3" s="103"/>
      <c r="T3" s="103"/>
      <c r="U3" s="103"/>
      <c r="V3" s="93"/>
      <c r="W3" s="93"/>
      <c r="X3" s="93"/>
      <c r="Y3" s="93"/>
      <c r="Z3" s="103"/>
      <c r="AA3" s="103"/>
      <c r="AB3" s="103"/>
      <c r="AC3" s="103"/>
      <c r="AD3" s="103"/>
      <c r="AE3" s="103"/>
      <c r="AF3" s="103"/>
      <c r="AG3" s="103"/>
      <c r="AH3" s="103"/>
      <c r="AI3" s="103"/>
      <c r="AJ3" s="103"/>
      <c r="AK3" s="10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5" customHeight="1">
      <c r="A4" s="154" t="s">
        <v>158</v>
      </c>
      <c r="B4" s="154"/>
      <c r="C4" s="154"/>
      <c r="D4" s="154"/>
      <c r="E4" s="77"/>
      <c r="F4" s="77"/>
      <c r="G4" s="77"/>
      <c r="H4" s="101"/>
      <c r="I4" s="105"/>
      <c r="J4" s="106"/>
      <c r="K4" s="106"/>
      <c r="L4" s="106"/>
      <c r="M4" s="106"/>
      <c r="N4" s="107" t="s">
        <v>131</v>
      </c>
      <c r="O4" s="107" t="s">
        <v>132</v>
      </c>
      <c r="P4" s="107" t="s">
        <v>133</v>
      </c>
      <c r="Q4" s="107" t="s">
        <v>20</v>
      </c>
      <c r="R4" s="107" t="s">
        <v>131</v>
      </c>
      <c r="S4" s="107" t="s">
        <v>132</v>
      </c>
      <c r="T4" s="107" t="s">
        <v>134</v>
      </c>
      <c r="U4" s="107" t="s">
        <v>5</v>
      </c>
      <c r="V4" s="107" t="s">
        <v>135</v>
      </c>
      <c r="W4" s="107" t="s">
        <v>135</v>
      </c>
      <c r="X4" s="107" t="s">
        <v>136</v>
      </c>
      <c r="Y4" s="107" t="s">
        <v>137</v>
      </c>
      <c r="Z4" s="107" t="s">
        <v>138</v>
      </c>
      <c r="AA4" s="107" t="s">
        <v>139</v>
      </c>
      <c r="AB4" s="108" t="s">
        <v>14</v>
      </c>
      <c r="AC4"/>
      <c r="AD4"/>
      <c r="AE4" s="103"/>
      <c r="AF4" s="103"/>
      <c r="AG4" s="103"/>
      <c r="AH4" s="103"/>
      <c r="AI4" s="103"/>
      <c r="AJ4" s="103"/>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14.25">
      <c r="A5" s="96"/>
      <c r="B5" s="96"/>
      <c r="C5" s="96"/>
      <c r="D5" s="96"/>
      <c r="E5" s="96"/>
      <c r="F5" s="96"/>
      <c r="G5" s="96"/>
      <c r="H5"/>
      <c r="I5" s="109"/>
      <c r="J5" s="109" t="s">
        <v>140</v>
      </c>
      <c r="K5" s="110" t="s">
        <v>141</v>
      </c>
      <c r="L5" s="110" t="s">
        <v>142</v>
      </c>
      <c r="M5" s="110" t="s">
        <v>143</v>
      </c>
      <c r="N5" s="110" t="s">
        <v>144</v>
      </c>
      <c r="O5" s="110" t="s">
        <v>145</v>
      </c>
      <c r="P5" s="110"/>
      <c r="Q5" s="111"/>
      <c r="R5" s="110" t="s">
        <v>146</v>
      </c>
      <c r="S5" s="110" t="s">
        <v>147</v>
      </c>
      <c r="T5" s="110" t="s">
        <v>148</v>
      </c>
      <c r="U5" s="110"/>
      <c r="V5" s="110" t="s">
        <v>149</v>
      </c>
      <c r="W5" s="110" t="s">
        <v>150</v>
      </c>
      <c r="X5" s="110" t="s">
        <v>151</v>
      </c>
      <c r="Y5" s="110" t="s">
        <v>152</v>
      </c>
      <c r="Z5" s="110" t="s">
        <v>147</v>
      </c>
      <c r="AA5" s="110" t="s">
        <v>153</v>
      </c>
      <c r="AB5" s="112"/>
      <c r="AC5"/>
      <c r="AD5"/>
      <c r="AE5" s="103"/>
      <c r="AF5" s="103"/>
      <c r="AG5" s="103"/>
      <c r="AH5" s="103"/>
      <c r="AI5" s="103"/>
      <c r="AJ5" s="103"/>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14.25">
      <c r="A6" s="154" t="s">
        <v>164</v>
      </c>
      <c r="B6" s="154"/>
      <c r="C6" s="154"/>
      <c r="D6" s="154"/>
      <c r="E6" s="77"/>
      <c r="F6" s="77"/>
      <c r="G6" s="77"/>
      <c r="H6"/>
      <c r="I6" s="97">
        <v>37894</v>
      </c>
      <c r="J6" s="98">
        <v>20935185</v>
      </c>
      <c r="K6" s="98">
        <v>1334270</v>
      </c>
      <c r="L6" s="98">
        <v>37847426</v>
      </c>
      <c r="M6" s="98">
        <v>78800869</v>
      </c>
      <c r="N6" s="98">
        <v>617006</v>
      </c>
      <c r="O6" s="98">
        <v>2605949</v>
      </c>
      <c r="P6" s="98">
        <v>10460577</v>
      </c>
      <c r="Q6" s="98">
        <v>-41601650</v>
      </c>
      <c r="R6" s="98"/>
      <c r="S6" s="98">
        <v>-19397992</v>
      </c>
      <c r="T6" s="98">
        <v>-915787</v>
      </c>
      <c r="U6" s="98">
        <v>-918396</v>
      </c>
      <c r="V6" s="98">
        <v>-50000000</v>
      </c>
      <c r="W6" s="98">
        <v>-11681977</v>
      </c>
      <c r="X6" s="98">
        <v>-13026623</v>
      </c>
      <c r="Y6" s="98">
        <v>-12194860</v>
      </c>
      <c r="Z6" s="98">
        <v>-2863997</v>
      </c>
      <c r="AA6" s="98"/>
      <c r="AB6" s="112">
        <v>0</v>
      </c>
      <c r="AC6" s="103"/>
      <c r="AD6"/>
      <c r="AE6" s="103"/>
      <c r="AF6" s="103"/>
      <c r="AG6" s="103"/>
      <c r="AH6" s="103"/>
      <c r="AI6" s="103"/>
      <c r="AJ6" s="103"/>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14.25">
      <c r="A7" s="154" t="s">
        <v>81</v>
      </c>
      <c r="B7" s="154"/>
      <c r="C7" s="154"/>
      <c r="D7" s="154"/>
      <c r="E7" s="15"/>
      <c r="F7" s="15"/>
      <c r="G7" s="15"/>
      <c r="H7"/>
      <c r="I7" s="97">
        <v>37621</v>
      </c>
      <c r="J7" s="99">
        <v>0</v>
      </c>
      <c r="K7" s="99">
        <v>0</v>
      </c>
      <c r="L7" s="99">
        <v>0</v>
      </c>
      <c r="M7" s="99">
        <v>594846</v>
      </c>
      <c r="N7" s="99">
        <v>0</v>
      </c>
      <c r="O7" s="99">
        <v>0</v>
      </c>
      <c r="P7" s="99">
        <v>0</v>
      </c>
      <c r="Q7" s="99">
        <v>-668542</v>
      </c>
      <c r="R7" s="99">
        <v>0</v>
      </c>
      <c r="S7" s="99">
        <v>0</v>
      </c>
      <c r="T7" s="99">
        <v>0</v>
      </c>
      <c r="U7" s="99">
        <v>0</v>
      </c>
      <c r="V7" s="99">
        <v>-2</v>
      </c>
      <c r="W7" s="99">
        <v>0</v>
      </c>
      <c r="X7" s="99">
        <v>0</v>
      </c>
      <c r="Y7" s="99">
        <v>73698</v>
      </c>
      <c r="Z7" s="99">
        <v>0</v>
      </c>
      <c r="AA7" s="99">
        <v>0</v>
      </c>
      <c r="AB7" s="112">
        <v>0</v>
      </c>
      <c r="AC7" s="103"/>
      <c r="AD7"/>
      <c r="AE7" s="103" t="s">
        <v>63</v>
      </c>
      <c r="AF7" s="103" t="s">
        <v>62</v>
      </c>
      <c r="AG7" s="103" t="s">
        <v>154</v>
      </c>
      <c r="AH7" s="103" t="s">
        <v>59</v>
      </c>
      <c r="AI7" s="103" t="s">
        <v>155</v>
      </c>
      <c r="AJ7" s="100" t="s">
        <v>162</v>
      </c>
      <c r="AK7" s="100" t="s">
        <v>14</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12.75">
      <c r="A8" s="61"/>
      <c r="B8" s="61" t="s">
        <v>161</v>
      </c>
      <c r="C8" s="61" t="s">
        <v>161</v>
      </c>
      <c r="D8" s="61"/>
      <c r="E8" s="61"/>
      <c r="F8" s="61"/>
      <c r="G8" s="61" t="s">
        <v>161</v>
      </c>
      <c r="H8"/>
      <c r="I8" s="113"/>
      <c r="J8" s="114">
        <v>20935185</v>
      </c>
      <c r="K8" s="114">
        <v>1334270</v>
      </c>
      <c r="L8" s="114">
        <v>37847426</v>
      </c>
      <c r="M8" s="114">
        <v>78206023</v>
      </c>
      <c r="N8" s="114">
        <v>617006</v>
      </c>
      <c r="O8" s="114">
        <v>2605949</v>
      </c>
      <c r="P8" s="114">
        <v>10460577</v>
      </c>
      <c r="Q8" s="114">
        <v>-40933108</v>
      </c>
      <c r="R8" s="114">
        <v>0</v>
      </c>
      <c r="S8" s="114">
        <v>-19397992</v>
      </c>
      <c r="T8" s="114">
        <v>-915787</v>
      </c>
      <c r="U8" s="114">
        <v>-918396</v>
      </c>
      <c r="V8" s="114">
        <v>-49999998</v>
      </c>
      <c r="W8" s="114">
        <v>-11681977</v>
      </c>
      <c r="X8" s="114">
        <v>-13026623</v>
      </c>
      <c r="Y8" s="114">
        <v>-12268558</v>
      </c>
      <c r="Z8" s="114">
        <v>-2863997</v>
      </c>
      <c r="AA8" s="114">
        <v>0</v>
      </c>
      <c r="AB8" s="112">
        <v>0</v>
      </c>
      <c r="AC8" s="103"/>
      <c r="AD8"/>
      <c r="AE8" s="103"/>
      <c r="AF8" s="103"/>
      <c r="AG8" s="103"/>
      <c r="AH8" s="103"/>
      <c r="AI8" s="103"/>
      <c r="AJ8" s="103"/>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2.75">
      <c r="A9"/>
      <c r="B9" s="94">
        <v>37711</v>
      </c>
      <c r="C9" s="94" t="s">
        <v>163</v>
      </c>
      <c r="D9" s="115" t="s">
        <v>15</v>
      </c>
      <c r="E9"/>
      <c r="F9"/>
      <c r="G9" s="115" t="s">
        <v>15</v>
      </c>
      <c r="H9"/>
      <c r="I9" s="116"/>
      <c r="J9" s="116"/>
      <c r="K9" s="116"/>
      <c r="L9" s="116"/>
      <c r="M9" s="116"/>
      <c r="N9" s="116"/>
      <c r="O9" s="116"/>
      <c r="P9" s="116"/>
      <c r="Q9" s="116"/>
      <c r="R9" s="116"/>
      <c r="S9" s="116"/>
      <c r="T9" s="116"/>
      <c r="U9" s="116"/>
      <c r="V9" s="116"/>
      <c r="W9" s="116"/>
      <c r="X9" s="116"/>
      <c r="Y9" s="116"/>
      <c r="Z9" s="116"/>
      <c r="AA9" s="116"/>
      <c r="AB9" s="117"/>
      <c r="AC9"/>
      <c r="AD9"/>
      <c r="AE9" s="103"/>
      <c r="AF9" s="103"/>
      <c r="AG9" s="103"/>
      <c r="AH9" s="103"/>
      <c r="AI9" s="103"/>
      <c r="AJ9" s="103"/>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2.75">
      <c r="A10" s="118" t="s">
        <v>91</v>
      </c>
      <c r="B10" s="118"/>
      <c r="C10" s="118"/>
      <c r="D10" s="118"/>
      <c r="E10" s="118"/>
      <c r="F10" s="118"/>
      <c r="G10" s="119"/>
      <c r="H10"/>
      <c r="I10"/>
      <c r="J10"/>
      <c r="K10"/>
      <c r="L10" s="120"/>
      <c r="M10"/>
      <c r="N10"/>
      <c r="O10"/>
      <c r="P10"/>
      <c r="Q10"/>
      <c r="R10"/>
      <c r="S10"/>
      <c r="T10"/>
      <c r="U10"/>
      <c r="V10"/>
      <c r="W10"/>
      <c r="X10"/>
      <c r="Y10"/>
      <c r="Z10"/>
      <c r="AA10"/>
      <c r="AB10" s="103"/>
      <c r="AC10"/>
      <c r="AD10"/>
      <c r="AE10" s="103"/>
      <c r="AF10" s="103"/>
      <c r="AG10" s="103"/>
      <c r="AH10" s="103"/>
      <c r="AI10" s="103"/>
      <c r="AJ10" s="103"/>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2.75">
      <c r="A11"/>
      <c r="B11"/>
      <c r="C11"/>
      <c r="D11"/>
      <c r="E11"/>
      <c r="F11"/>
      <c r="G11" s="119"/>
      <c r="H11"/>
      <c r="I11"/>
      <c r="J11"/>
      <c r="K11"/>
      <c r="L11"/>
      <c r="M11"/>
      <c r="N11"/>
      <c r="O11"/>
      <c r="P11"/>
      <c r="Q11"/>
      <c r="R11"/>
      <c r="S11"/>
      <c r="T11"/>
      <c r="U11"/>
      <c r="V11"/>
      <c r="W11"/>
      <c r="X11"/>
      <c r="Y11"/>
      <c r="Z11"/>
      <c r="AA11"/>
      <c r="AB11" s="103"/>
      <c r="AC11"/>
      <c r="AD11"/>
      <c r="AE11" s="103"/>
      <c r="AF11" s="103"/>
      <c r="AG11" s="103"/>
      <c r="AH11" s="103"/>
      <c r="AI11" s="103"/>
      <c r="AJ11" s="103"/>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2.75">
      <c r="A12" s="2" t="s">
        <v>4</v>
      </c>
      <c r="B12" s="121">
        <v>4964</v>
      </c>
      <c r="C12" s="12">
        <v>16833.281</v>
      </c>
      <c r="D12" s="10">
        <v>11807.280999999999</v>
      </c>
      <c r="E12" s="10"/>
      <c r="F12" s="10"/>
      <c r="G12" s="119">
        <v>16833.281</v>
      </c>
      <c r="H12"/>
      <c r="I12"/>
      <c r="J12" s="103"/>
      <c r="K12" s="103"/>
      <c r="L12" s="103"/>
      <c r="M12" s="103"/>
      <c r="N12" s="103"/>
      <c r="O12" s="103"/>
      <c r="P12" s="103"/>
      <c r="Q12" s="103"/>
      <c r="R12" s="103"/>
      <c r="S12" s="103"/>
      <c r="T12" s="103"/>
      <c r="U12" s="103"/>
      <c r="V12" s="103"/>
      <c r="W12" s="103"/>
      <c r="X12" s="103"/>
      <c r="Y12" s="103">
        <v>16833281</v>
      </c>
      <c r="Z12" s="103"/>
      <c r="AA12" s="103"/>
      <c r="AB12" s="103">
        <v>16833281</v>
      </c>
      <c r="AC12"/>
      <c r="AD12"/>
      <c r="AE12" s="79">
        <v>-78895.42</v>
      </c>
      <c r="AF12" s="103">
        <v>1704651</v>
      </c>
      <c r="AG12" s="103">
        <v>15796455</v>
      </c>
      <c r="AH12" s="103">
        <v>942864</v>
      </c>
      <c r="AI12" s="103">
        <v>-170455</v>
      </c>
      <c r="AJ12" s="122">
        <v>-1361640</v>
      </c>
      <c r="AK12" s="62">
        <v>16832979.58</v>
      </c>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2.75">
      <c r="A13" s="118" t="s">
        <v>130</v>
      </c>
      <c r="B13" s="121"/>
      <c r="C13" s="123"/>
      <c r="D13" s="118"/>
      <c r="E13" s="118"/>
      <c r="F13" s="118"/>
      <c r="G13" s="119"/>
      <c r="H13"/>
      <c r="I13"/>
      <c r="J13" s="103"/>
      <c r="K13" s="103"/>
      <c r="L13" s="103"/>
      <c r="M13" s="103"/>
      <c r="N13" s="103"/>
      <c r="O13" s="103"/>
      <c r="P13" s="103"/>
      <c r="Q13" s="103"/>
      <c r="R13" s="103"/>
      <c r="S13" s="103"/>
      <c r="T13" s="103"/>
      <c r="U13" s="103"/>
      <c r="V13" s="103"/>
      <c r="W13" s="103"/>
      <c r="X13" s="103"/>
      <c r="Y13" s="103"/>
      <c r="Z13" s="103"/>
      <c r="AA13" s="103"/>
      <c r="AB13" s="103"/>
      <c r="AC13"/>
      <c r="AD13"/>
      <c r="AE13" s="103"/>
      <c r="AF13" s="103"/>
      <c r="AG13" s="103"/>
      <c r="AH13" s="103"/>
      <c r="AI13" s="103"/>
      <c r="AJ13" s="10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2.75">
      <c r="A14" s="2" t="s">
        <v>92</v>
      </c>
      <c r="B14" s="121">
        <v>803</v>
      </c>
      <c r="C14" s="12">
        <v>2865.0936</v>
      </c>
      <c r="D14" s="10">
        <v>2667</v>
      </c>
      <c r="E14" s="10"/>
      <c r="F14" s="10"/>
      <c r="G14" s="119">
        <v>2865.0936</v>
      </c>
      <c r="H14"/>
      <c r="I14"/>
      <c r="J14" s="103">
        <v>2667261.6</v>
      </c>
      <c r="K14" s="103"/>
      <c r="L14" s="103"/>
      <c r="M14" s="103"/>
      <c r="N14" s="103"/>
      <c r="O14" s="103"/>
      <c r="P14" s="103"/>
      <c r="Q14" s="103"/>
      <c r="R14" s="103"/>
      <c r="S14" s="103"/>
      <c r="T14" s="103"/>
      <c r="U14" s="103"/>
      <c r="V14" s="103"/>
      <c r="W14" s="103"/>
      <c r="X14" s="103"/>
      <c r="Y14" s="103">
        <v>197832</v>
      </c>
      <c r="Z14" s="103"/>
      <c r="AA14" s="103"/>
      <c r="AB14" s="103">
        <v>2865093.6</v>
      </c>
      <c r="AC14"/>
      <c r="AD14"/>
      <c r="AE14" s="124">
        <v>677275.6</v>
      </c>
      <c r="AF14" s="103">
        <v>759700</v>
      </c>
      <c r="AG14" s="103">
        <v>1061366</v>
      </c>
      <c r="AH14" s="103">
        <v>14419</v>
      </c>
      <c r="AI14" s="103">
        <v>154501</v>
      </c>
      <c r="AJ14" s="122">
        <v>197832</v>
      </c>
      <c r="AK14" s="125">
        <v>2865093.6</v>
      </c>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2.75" customHeight="1" hidden="1">
      <c r="A15" s="2" t="s">
        <v>93</v>
      </c>
      <c r="B15" s="121">
        <v>0</v>
      </c>
      <c r="C15" s="12">
        <v>0</v>
      </c>
      <c r="D15" s="2"/>
      <c r="E15" s="2"/>
      <c r="F15" s="2"/>
      <c r="G15" s="119">
        <v>0</v>
      </c>
      <c r="H15"/>
      <c r="I15"/>
      <c r="J15" s="103"/>
      <c r="K15" s="103"/>
      <c r="L15" s="103"/>
      <c r="M15" s="103"/>
      <c r="N15" s="103"/>
      <c r="O15" s="103"/>
      <c r="P15" s="103"/>
      <c r="Q15" s="103"/>
      <c r="R15" s="103"/>
      <c r="S15" s="103"/>
      <c r="T15" s="103"/>
      <c r="U15" s="103"/>
      <c r="V15" s="103"/>
      <c r="W15" s="103"/>
      <c r="X15" s="103"/>
      <c r="Y15" s="103"/>
      <c r="Z15" s="103"/>
      <c r="AA15" s="103"/>
      <c r="AB15" s="103">
        <v>0</v>
      </c>
      <c r="AC15"/>
      <c r="AD15"/>
      <c r="AE15" s="103"/>
      <c r="AF15" s="103"/>
      <c r="AG15" s="103"/>
      <c r="AH15" s="103"/>
      <c r="AI15" s="103"/>
      <c r="AJ15" s="103"/>
      <c r="AK15" s="62">
        <v>0</v>
      </c>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2.75" customHeight="1" hidden="1">
      <c r="A16" s="2" t="s">
        <v>94</v>
      </c>
      <c r="B16" s="121">
        <v>0</v>
      </c>
      <c r="C16" s="12">
        <v>0</v>
      </c>
      <c r="D16" s="2"/>
      <c r="E16" s="2"/>
      <c r="F16" s="2"/>
      <c r="G16" s="119">
        <v>0</v>
      </c>
      <c r="H16"/>
      <c r="I16"/>
      <c r="J16" s="103"/>
      <c r="K16" s="103"/>
      <c r="L16" s="103"/>
      <c r="M16" s="103"/>
      <c r="N16" s="103"/>
      <c r="O16" s="103"/>
      <c r="P16" s="103"/>
      <c r="Q16" s="103"/>
      <c r="R16" s="103"/>
      <c r="S16" s="103"/>
      <c r="T16" s="103"/>
      <c r="U16" s="103"/>
      <c r="V16" s="103"/>
      <c r="W16" s="103"/>
      <c r="X16" s="103"/>
      <c r="Y16" s="103"/>
      <c r="Z16" s="103"/>
      <c r="AA16" s="103"/>
      <c r="AB16" s="103">
        <v>0</v>
      </c>
      <c r="AC16"/>
      <c r="AD16"/>
      <c r="AE16" s="103"/>
      <c r="AF16" s="103"/>
      <c r="AG16" s="103"/>
      <c r="AH16" s="103"/>
      <c r="AI16" s="103"/>
      <c r="AJ16" s="103"/>
      <c r="AK16" s="62">
        <v>0</v>
      </c>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2.75" customHeight="1" hidden="1">
      <c r="A17" s="2" t="s">
        <v>95</v>
      </c>
      <c r="B17" s="121">
        <v>0</v>
      </c>
      <c r="C17" s="12">
        <v>0</v>
      </c>
      <c r="D17" s="2"/>
      <c r="E17" s="2"/>
      <c r="F17" s="2"/>
      <c r="G17" s="119">
        <v>0</v>
      </c>
      <c r="H17"/>
      <c r="I17"/>
      <c r="J17" s="103"/>
      <c r="K17" s="103"/>
      <c r="L17" s="103"/>
      <c r="M17" s="103"/>
      <c r="N17" s="103"/>
      <c r="O17" s="103"/>
      <c r="P17" s="103"/>
      <c r="Q17" s="103"/>
      <c r="R17" s="103"/>
      <c r="S17" s="103"/>
      <c r="T17" s="103"/>
      <c r="U17" s="103"/>
      <c r="V17" s="103"/>
      <c r="W17" s="103"/>
      <c r="X17" s="103"/>
      <c r="Y17" s="103"/>
      <c r="Z17" s="103"/>
      <c r="AA17" s="103"/>
      <c r="AB17" s="103">
        <v>0</v>
      </c>
      <c r="AC17"/>
      <c r="AD17"/>
      <c r="AE17" s="103"/>
      <c r="AF17" s="103"/>
      <c r="AG17" s="103"/>
      <c r="AH17" s="103"/>
      <c r="AI17" s="103"/>
      <c r="AJ17" s="103"/>
      <c r="AK17" s="62">
        <v>0</v>
      </c>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2.75" customHeight="1" hidden="1">
      <c r="A18" s="2" t="s">
        <v>96</v>
      </c>
      <c r="B18" s="121">
        <v>0</v>
      </c>
      <c r="C18" s="12">
        <v>0</v>
      </c>
      <c r="D18" s="2"/>
      <c r="E18" s="2"/>
      <c r="F18" s="2"/>
      <c r="G18" s="119">
        <v>0</v>
      </c>
      <c r="H18"/>
      <c r="I18"/>
      <c r="J18" s="103"/>
      <c r="K18" s="103"/>
      <c r="L18" s="103"/>
      <c r="M18" s="103"/>
      <c r="N18" s="103"/>
      <c r="O18" s="103"/>
      <c r="P18" s="103"/>
      <c r="Q18" s="103"/>
      <c r="R18" s="103"/>
      <c r="S18" s="103"/>
      <c r="T18" s="103"/>
      <c r="U18" s="103"/>
      <c r="V18" s="103"/>
      <c r="W18" s="103"/>
      <c r="X18" s="103"/>
      <c r="Y18" s="103"/>
      <c r="Z18" s="103"/>
      <c r="AA18" s="103"/>
      <c r="AB18" s="103">
        <v>0</v>
      </c>
      <c r="AC18"/>
      <c r="AD18"/>
      <c r="AE18" s="103"/>
      <c r="AF18" s="103"/>
      <c r="AG18" s="103"/>
      <c r="AH18" s="103"/>
      <c r="AI18" s="103"/>
      <c r="AJ18" s="103"/>
      <c r="AK18" s="62">
        <v>0</v>
      </c>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2.75">
      <c r="A19" s="2" t="s">
        <v>97</v>
      </c>
      <c r="B19" s="121">
        <v>-65</v>
      </c>
      <c r="C19" s="12">
        <v>-50.886</v>
      </c>
      <c r="D19" s="10">
        <v>-51</v>
      </c>
      <c r="E19" s="10"/>
      <c r="F19" s="10"/>
      <c r="G19" s="119">
        <v>-50.886</v>
      </c>
      <c r="H19"/>
      <c r="I19"/>
      <c r="J19" s="103"/>
      <c r="K19" s="126">
        <v>-50886</v>
      </c>
      <c r="L19" s="103"/>
      <c r="M19" s="103"/>
      <c r="N19" s="103"/>
      <c r="O19" s="103"/>
      <c r="P19" s="103"/>
      <c r="Q19" s="103"/>
      <c r="R19" s="103"/>
      <c r="S19" s="103"/>
      <c r="T19" s="103"/>
      <c r="U19" s="103"/>
      <c r="V19" s="103"/>
      <c r="W19" s="103"/>
      <c r="X19" s="103"/>
      <c r="Y19" s="103"/>
      <c r="Z19" s="103"/>
      <c r="AA19" s="103"/>
      <c r="AB19" s="103">
        <v>-50886</v>
      </c>
      <c r="AC19"/>
      <c r="AD19"/>
      <c r="AE19" s="103"/>
      <c r="AF19" s="103"/>
      <c r="AG19" s="103">
        <v>-50886</v>
      </c>
      <c r="AH19" s="103"/>
      <c r="AI19" s="103"/>
      <c r="AJ19" s="103"/>
      <c r="AK19" s="62">
        <v>-50886</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2.75">
      <c r="A20" s="2" t="s">
        <v>160</v>
      </c>
      <c r="B20" s="121">
        <v>217.32231</v>
      </c>
      <c r="C20" s="12">
        <v>2891.149</v>
      </c>
      <c r="D20" s="10">
        <v>0</v>
      </c>
      <c r="E20" s="10"/>
      <c r="F20" s="10"/>
      <c r="G20" s="119">
        <v>2891.149</v>
      </c>
      <c r="H20"/>
      <c r="I20"/>
      <c r="J20" s="103"/>
      <c r="K20" s="126"/>
      <c r="L20" s="103"/>
      <c r="M20" s="103"/>
      <c r="N20" s="103"/>
      <c r="O20" s="103"/>
      <c r="P20" s="103"/>
      <c r="Q20" s="103">
        <v>2891149</v>
      </c>
      <c r="R20" s="103"/>
      <c r="S20" s="103"/>
      <c r="T20" s="103"/>
      <c r="U20" s="103"/>
      <c r="V20" s="103"/>
      <c r="W20" s="103"/>
      <c r="X20" s="103"/>
      <c r="Y20" s="103"/>
      <c r="Z20" s="103"/>
      <c r="AA20" s="103"/>
      <c r="AB20" s="103">
        <v>2891149</v>
      </c>
      <c r="AC20"/>
      <c r="AD20"/>
      <c r="AE20" s="103"/>
      <c r="AF20" s="103"/>
      <c r="AG20" s="103">
        <v>3061252</v>
      </c>
      <c r="AH20" s="103">
        <v>-170103</v>
      </c>
      <c r="AI20" s="103"/>
      <c r="AJ20" s="103"/>
      <c r="AK20" s="62">
        <v>2891149</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2.75">
      <c r="A21" s="2" t="s">
        <v>98</v>
      </c>
      <c r="B21"/>
      <c r="C21" s="12">
        <v>512.448</v>
      </c>
      <c r="D21" s="10">
        <v>512.448</v>
      </c>
      <c r="E21" s="10"/>
      <c r="F21" s="10"/>
      <c r="G21" s="119">
        <v>512.448</v>
      </c>
      <c r="H21"/>
      <c r="I21"/>
      <c r="J21" s="103"/>
      <c r="K21" s="103"/>
      <c r="L21" s="103"/>
      <c r="M21" s="103"/>
      <c r="N21" s="103"/>
      <c r="O21" s="103"/>
      <c r="P21" s="103"/>
      <c r="Q21" s="103"/>
      <c r="R21" s="103"/>
      <c r="S21" s="103">
        <v>512448</v>
      </c>
      <c r="T21" s="103"/>
      <c r="U21" s="103"/>
      <c r="V21" s="103"/>
      <c r="W21" s="103"/>
      <c r="X21" s="103"/>
      <c r="Y21" s="103"/>
      <c r="Z21" s="103"/>
      <c r="AA21" s="103"/>
      <c r="AB21" s="103">
        <v>512448</v>
      </c>
      <c r="AC21"/>
      <c r="AD21"/>
      <c r="AE21" s="103">
        <v>55259</v>
      </c>
      <c r="AF21" s="103">
        <v>201009</v>
      </c>
      <c r="AG21" s="103">
        <v>256180</v>
      </c>
      <c r="AH21" s="103"/>
      <c r="AI21" s="103"/>
      <c r="AJ21" s="103"/>
      <c r="AK21" s="62">
        <v>512448</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2.75">
      <c r="A22" s="2" t="s">
        <v>159</v>
      </c>
      <c r="B22"/>
      <c r="C22" s="12">
        <v>-1410.768</v>
      </c>
      <c r="D22" s="10">
        <v>-247</v>
      </c>
      <c r="E22" s="10"/>
      <c r="F22" s="10"/>
      <c r="G22" s="119">
        <v>-1410.768</v>
      </c>
      <c r="H22"/>
      <c r="I22"/>
      <c r="J22" s="103"/>
      <c r="K22" s="103"/>
      <c r="L22" s="103"/>
      <c r="M22" s="103"/>
      <c r="N22" s="103"/>
      <c r="O22" s="103"/>
      <c r="P22" s="103"/>
      <c r="Q22" s="103"/>
      <c r="R22" s="103"/>
      <c r="S22" s="103"/>
      <c r="T22" s="103"/>
      <c r="U22" s="103"/>
      <c r="V22" s="103"/>
      <c r="W22" s="103"/>
      <c r="X22" s="103"/>
      <c r="Y22" s="103">
        <v>-1410768</v>
      </c>
      <c r="Z22" s="103"/>
      <c r="AA22" s="103"/>
      <c r="AB22" s="103">
        <v>-1410768</v>
      </c>
      <c r="AC22"/>
      <c r="AD22"/>
      <c r="AE22" s="103"/>
      <c r="AF22" s="103"/>
      <c r="AG22" s="103">
        <v>-246960</v>
      </c>
      <c r="AH22" s="103"/>
      <c r="AI22" s="103"/>
      <c r="AJ22" s="122">
        <v>1163808</v>
      </c>
      <c r="AK22" s="62">
        <v>-246960</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2.75">
      <c r="A23" s="2" t="s">
        <v>173</v>
      </c>
      <c r="B23" s="121">
        <v>-222</v>
      </c>
      <c r="C23" s="12">
        <v>-140.885</v>
      </c>
      <c r="D23" s="10">
        <v>170</v>
      </c>
      <c r="E23" s="10"/>
      <c r="F23" s="10"/>
      <c r="G23" s="119">
        <v>-140.885</v>
      </c>
      <c r="H23"/>
      <c r="I23"/>
      <c r="J23" s="103">
        <v>-140885</v>
      </c>
      <c r="K23" s="103"/>
      <c r="L23" s="103"/>
      <c r="M23" s="103"/>
      <c r="N23" s="103"/>
      <c r="O23" s="103"/>
      <c r="P23" s="103"/>
      <c r="Q23" s="103"/>
      <c r="R23" s="103"/>
      <c r="S23" s="103"/>
      <c r="T23" s="103"/>
      <c r="U23" s="103"/>
      <c r="V23" s="103"/>
      <c r="W23" s="103"/>
      <c r="X23" s="103"/>
      <c r="Y23" s="103"/>
      <c r="Z23" s="103"/>
      <c r="AA23" s="103"/>
      <c r="AB23" s="103">
        <v>-140885</v>
      </c>
      <c r="AC23"/>
      <c r="AD23"/>
      <c r="AE23" s="103">
        <v>-140885</v>
      </c>
      <c r="AF23" s="103"/>
      <c r="AG23" s="103"/>
      <c r="AH23" s="103"/>
      <c r="AI23" s="103"/>
      <c r="AJ23" s="103"/>
      <c r="AK23" s="125">
        <v>-140885</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2.75">
      <c r="A24" s="2" t="s">
        <v>99</v>
      </c>
      <c r="B24" s="127">
        <v>-12</v>
      </c>
      <c r="C24" s="8">
        <v>-30.71</v>
      </c>
      <c r="D24" s="128">
        <v>-81</v>
      </c>
      <c r="E24" s="128"/>
      <c r="F24" s="128"/>
      <c r="G24" s="129">
        <v>-30.71</v>
      </c>
      <c r="H24"/>
      <c r="I24"/>
      <c r="J24" s="103"/>
      <c r="K24" s="103"/>
      <c r="L24" s="103"/>
      <c r="M24" s="103"/>
      <c r="N24" s="103"/>
      <c r="O24" s="103"/>
      <c r="P24" s="103"/>
      <c r="Q24" s="103"/>
      <c r="R24" s="103"/>
      <c r="S24" s="103"/>
      <c r="T24" s="103"/>
      <c r="U24" s="103"/>
      <c r="V24" s="103"/>
      <c r="W24" s="103"/>
      <c r="X24" s="103"/>
      <c r="Y24" s="103">
        <v>-30710</v>
      </c>
      <c r="Z24" s="103"/>
      <c r="AA24" s="103"/>
      <c r="AB24" s="103">
        <v>-30710</v>
      </c>
      <c r="AC24"/>
      <c r="AD24"/>
      <c r="AE24" s="130">
        <v>-686</v>
      </c>
      <c r="AF24" s="130">
        <v>-11660</v>
      </c>
      <c r="AG24" s="130">
        <v>-18364</v>
      </c>
      <c r="AH24" s="130"/>
      <c r="AI24" s="130"/>
      <c r="AJ24" s="130"/>
      <c r="AK24" s="95">
        <v>-30710</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2.75">
      <c r="A25" s="118" t="s">
        <v>100</v>
      </c>
      <c r="B25" s="121">
        <v>5685.32231</v>
      </c>
      <c r="C25" s="119">
        <v>21468.722600000005</v>
      </c>
      <c r="D25" s="119">
        <v>14777</v>
      </c>
      <c r="E25" s="119"/>
      <c r="F25" s="119"/>
      <c r="G25" s="119">
        <v>21468.722600000005</v>
      </c>
      <c r="H25"/>
      <c r="I25"/>
      <c r="J25" s="103"/>
      <c r="K25" s="103"/>
      <c r="L25" s="103"/>
      <c r="M25" s="103"/>
      <c r="N25" s="103"/>
      <c r="O25" s="103"/>
      <c r="P25" s="103"/>
      <c r="Q25" s="103"/>
      <c r="R25" s="103"/>
      <c r="S25" s="103"/>
      <c r="T25" s="103"/>
      <c r="U25" s="103"/>
      <c r="V25" s="103"/>
      <c r="W25" s="103"/>
      <c r="X25" s="103"/>
      <c r="Y25" s="103"/>
      <c r="Z25" s="103"/>
      <c r="AA25" s="103"/>
      <c r="AB25" s="103"/>
      <c r="AC25"/>
      <c r="AD25"/>
      <c r="AE25" s="121">
        <v>512068.18</v>
      </c>
      <c r="AF25" s="121">
        <v>2653700</v>
      </c>
      <c r="AG25" s="121">
        <v>19859043</v>
      </c>
      <c r="AH25" s="121">
        <v>787180</v>
      </c>
      <c r="AI25" s="121">
        <v>-15954</v>
      </c>
      <c r="AJ25" s="121"/>
      <c r="AK25" s="62">
        <v>22632229.18</v>
      </c>
      <c r="AL25"/>
      <c r="AM25"/>
      <c r="AN25"/>
      <c r="AO25"/>
      <c r="AP25"/>
      <c r="AQ25" s="62"/>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2.75">
      <c r="A26" s="118"/>
      <c r="B26" s="121"/>
      <c r="C26" s="123"/>
      <c r="D26" s="152"/>
      <c r="E26" s="118"/>
      <c r="F26" s="118"/>
      <c r="G26" s="119"/>
      <c r="H26"/>
      <c r="I26"/>
      <c r="J26" s="103"/>
      <c r="K26" s="103"/>
      <c r="L26" s="103"/>
      <c r="M26" s="103"/>
      <c r="N26" s="103"/>
      <c r="O26" s="103"/>
      <c r="P26" s="103"/>
      <c r="Q26" s="103"/>
      <c r="R26" s="103"/>
      <c r="S26" s="103"/>
      <c r="T26" s="103"/>
      <c r="U26" s="103"/>
      <c r="V26" s="103"/>
      <c r="W26" s="103"/>
      <c r="X26" s="103"/>
      <c r="Y26" s="103"/>
      <c r="Z26" s="103"/>
      <c r="AA26" s="103"/>
      <c r="AB26" s="103"/>
      <c r="AC26"/>
      <c r="AD26"/>
      <c r="AE26" s="131">
        <v>447755</v>
      </c>
      <c r="AF26" s="103"/>
      <c r="AG26" s="103"/>
      <c r="AH26" s="103"/>
      <c r="AI26" s="103"/>
      <c r="AJ26" s="103"/>
      <c r="AK26" s="62">
        <v>447755</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12.75">
      <c r="A27" s="2" t="s">
        <v>101</v>
      </c>
      <c r="B27" s="121">
        <v>-7676</v>
      </c>
      <c r="C27" s="12">
        <v>-32588.377</v>
      </c>
      <c r="D27" s="10">
        <v>-31290</v>
      </c>
      <c r="E27" s="2"/>
      <c r="F27" s="2"/>
      <c r="G27" s="119">
        <v>-32588.377</v>
      </c>
      <c r="H27"/>
      <c r="I27"/>
      <c r="J27" s="103"/>
      <c r="K27" s="103"/>
      <c r="L27" s="132">
        <v>235920</v>
      </c>
      <c r="M27" s="103">
        <v>-38395164</v>
      </c>
      <c r="N27" s="132">
        <v>297202</v>
      </c>
      <c r="O27" s="103"/>
      <c r="P27" s="103"/>
      <c r="Q27" s="103">
        <v>4633000</v>
      </c>
      <c r="R27" s="103"/>
      <c r="S27" s="103">
        <v>316035</v>
      </c>
      <c r="T27" s="103"/>
      <c r="U27" s="132">
        <v>596361</v>
      </c>
      <c r="V27" s="103"/>
      <c r="W27" s="103"/>
      <c r="X27" s="103"/>
      <c r="Y27" s="103"/>
      <c r="Z27" s="133">
        <v>-21331</v>
      </c>
      <c r="AA27" s="132">
        <v>-250400</v>
      </c>
      <c r="AB27" s="103">
        <v>-32588377</v>
      </c>
      <c r="AC27"/>
      <c r="AD27"/>
      <c r="AE27" s="124">
        <v>106893</v>
      </c>
      <c r="AF27" s="103">
        <v>-8376673</v>
      </c>
      <c r="AG27" s="103">
        <v>-23935948</v>
      </c>
      <c r="AH27" s="103">
        <v>-244571</v>
      </c>
      <c r="AI27" s="103">
        <v>-51840</v>
      </c>
      <c r="AJ27" s="103"/>
      <c r="AK27" s="62">
        <v>-32502139</v>
      </c>
      <c r="AL27"/>
      <c r="AM27" s="62">
        <v>4633</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2.75">
      <c r="A28" s="2" t="s">
        <v>127</v>
      </c>
      <c r="B28" s="121">
        <v>3246</v>
      </c>
      <c r="C28" s="12">
        <v>3026.671</v>
      </c>
      <c r="D28" s="10">
        <v>16</v>
      </c>
      <c r="E28" s="2"/>
      <c r="F28" s="2"/>
      <c r="G28" s="119">
        <v>3026.671</v>
      </c>
      <c r="H28"/>
      <c r="I28"/>
      <c r="J28" s="103"/>
      <c r="K28" s="103"/>
      <c r="L28" s="103">
        <v>3026671</v>
      </c>
      <c r="M28" s="103"/>
      <c r="N28" s="103"/>
      <c r="O28" s="103"/>
      <c r="P28" s="103"/>
      <c r="Q28" s="103"/>
      <c r="R28" s="103"/>
      <c r="S28" s="103"/>
      <c r="T28" s="103"/>
      <c r="U28" s="103"/>
      <c r="V28" s="103"/>
      <c r="W28" s="103"/>
      <c r="X28" s="103"/>
      <c r="Y28" s="103"/>
      <c r="Z28" s="103"/>
      <c r="AA28" s="103"/>
      <c r="AB28" s="103">
        <v>3026671</v>
      </c>
      <c r="AC28"/>
      <c r="AD28"/>
      <c r="AE28" s="103"/>
      <c r="AF28" s="103">
        <v>9366074</v>
      </c>
      <c r="AG28" s="103">
        <v>-6339403</v>
      </c>
      <c r="AH28" s="103"/>
      <c r="AI28" s="103"/>
      <c r="AJ28" s="103"/>
      <c r="AK28" s="62">
        <v>3026671</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12.75">
      <c r="A29" s="2" t="s">
        <v>102</v>
      </c>
      <c r="B29" s="121">
        <v>93</v>
      </c>
      <c r="C29" s="12">
        <v>-10404.788</v>
      </c>
      <c r="D29" s="10">
        <v>4770</v>
      </c>
      <c r="E29" s="2"/>
      <c r="F29" s="2"/>
      <c r="G29" s="119">
        <v>-10404.788</v>
      </c>
      <c r="H29"/>
      <c r="I29"/>
      <c r="J29" s="132">
        <v>-16578</v>
      </c>
      <c r="K29" s="126"/>
      <c r="L29" s="103"/>
      <c r="M29" s="103"/>
      <c r="N29" s="103"/>
      <c r="O29" s="103"/>
      <c r="P29" s="103"/>
      <c r="Q29" s="132">
        <v>-9876982</v>
      </c>
      <c r="R29" s="103"/>
      <c r="S29" s="103">
        <v>-313396</v>
      </c>
      <c r="T29" s="103"/>
      <c r="U29" s="103"/>
      <c r="V29" s="103"/>
      <c r="W29" s="103"/>
      <c r="X29" s="103"/>
      <c r="Y29" s="132">
        <v>-197832</v>
      </c>
      <c r="Z29" s="103"/>
      <c r="AA29" s="103"/>
      <c r="AB29" s="103">
        <v>-10404788</v>
      </c>
      <c r="AC29"/>
      <c r="AD29"/>
      <c r="AE29" s="124">
        <v>193507</v>
      </c>
      <c r="AF29" s="103">
        <v>-7456955</v>
      </c>
      <c r="AG29" s="103">
        <v>4979247</v>
      </c>
      <c r="AH29" s="103">
        <v>-8212799</v>
      </c>
      <c r="AI29" s="103">
        <v>144251</v>
      </c>
      <c r="AJ29" s="103"/>
      <c r="AK29" s="62">
        <v>-10352749</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12.75">
      <c r="A30" s="2" t="s">
        <v>128</v>
      </c>
      <c r="B30" s="127">
        <v>-7081</v>
      </c>
      <c r="C30" s="8">
        <v>-182.327</v>
      </c>
      <c r="D30" s="128">
        <v>22</v>
      </c>
      <c r="E30" s="2"/>
      <c r="F30" s="2"/>
      <c r="G30" s="129">
        <v>-182.327</v>
      </c>
      <c r="H30"/>
      <c r="I30"/>
      <c r="J30" s="103"/>
      <c r="K30" s="103"/>
      <c r="L30" s="103"/>
      <c r="M30" s="103"/>
      <c r="N30" s="103">
        <v>-182327</v>
      </c>
      <c r="O30" s="103"/>
      <c r="P30" s="103"/>
      <c r="Q30" s="103"/>
      <c r="R30" s="103"/>
      <c r="S30" s="103"/>
      <c r="T30" s="103"/>
      <c r="U30" s="103"/>
      <c r="V30" s="103"/>
      <c r="W30" s="103"/>
      <c r="X30" s="103"/>
      <c r="Y30" s="103"/>
      <c r="Z30" s="103"/>
      <c r="AA30" s="103"/>
      <c r="AB30" s="103">
        <v>-182327</v>
      </c>
      <c r="AC30"/>
      <c r="AD30"/>
      <c r="AE30" s="131"/>
      <c r="AF30" s="103"/>
      <c r="AG30" s="103">
        <v>-182327</v>
      </c>
      <c r="AH30" s="103"/>
      <c r="AI30" s="103"/>
      <c r="AJ30" s="103"/>
      <c r="AK30" s="62">
        <v>-182327</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12.75" customHeight="1" hidden="1">
      <c r="A31" s="2" t="s">
        <v>103</v>
      </c>
      <c r="B31" s="127">
        <v>22</v>
      </c>
      <c r="C31" s="12">
        <v>0</v>
      </c>
      <c r="D31" s="2"/>
      <c r="E31" s="2"/>
      <c r="F31" s="2"/>
      <c r="G31" s="119">
        <v>0</v>
      </c>
      <c r="H31"/>
      <c r="I31"/>
      <c r="J31"/>
      <c r="K31"/>
      <c r="L31"/>
      <c r="M31"/>
      <c r="N31"/>
      <c r="O31"/>
      <c r="P31"/>
      <c r="Q31"/>
      <c r="R31"/>
      <c r="S31"/>
      <c r="T31"/>
      <c r="U31"/>
      <c r="V31"/>
      <c r="W31"/>
      <c r="X31"/>
      <c r="Y31"/>
      <c r="Z31"/>
      <c r="AA31"/>
      <c r="AB31" s="103"/>
      <c r="AC31"/>
      <c r="AD31"/>
      <c r="AE31" s="103"/>
      <c r="AF31" s="103"/>
      <c r="AG31" s="103"/>
      <c r="AH31" s="103"/>
      <c r="AI31" s="103"/>
      <c r="AJ31" s="103"/>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12.75">
      <c r="A32" s="2" t="s">
        <v>104</v>
      </c>
      <c r="B32" s="121">
        <v>-5710.67769</v>
      </c>
      <c r="C32" s="119">
        <v>-18680.0984</v>
      </c>
      <c r="D32" s="119">
        <f>SUM(D25:D30)</f>
        <v>-11705</v>
      </c>
      <c r="E32" s="2"/>
      <c r="F32" s="2"/>
      <c r="G32" s="119">
        <v>-18680.0984</v>
      </c>
      <c r="H32"/>
      <c r="I32"/>
      <c r="J32" s="103"/>
      <c r="K32" s="103"/>
      <c r="L32" s="103"/>
      <c r="M32" s="103"/>
      <c r="N32" s="103"/>
      <c r="O32" s="103"/>
      <c r="P32" s="103"/>
      <c r="Q32" s="103"/>
      <c r="R32" s="103"/>
      <c r="S32" s="103"/>
      <c r="T32" s="103"/>
      <c r="U32" s="103"/>
      <c r="V32" s="103"/>
      <c r="W32" s="103"/>
      <c r="X32" s="103"/>
      <c r="Y32" s="103"/>
      <c r="Z32" s="103"/>
      <c r="AA32" s="103"/>
      <c r="AB32" s="103"/>
      <c r="AC32"/>
      <c r="AD32"/>
      <c r="AE32" s="134">
        <v>1260223.18</v>
      </c>
      <c r="AF32" s="134">
        <v>-3813854</v>
      </c>
      <c r="AG32" s="134">
        <v>-5619388</v>
      </c>
      <c r="AH32" s="134">
        <v>-7670190</v>
      </c>
      <c r="AI32" s="134">
        <v>76457</v>
      </c>
      <c r="AJ32" s="134"/>
      <c r="AK32" s="134">
        <v>-16930559.82</v>
      </c>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12.75">
      <c r="A33" s="2" t="s">
        <v>129</v>
      </c>
      <c r="B33" s="121">
        <v>-5429.715</v>
      </c>
      <c r="C33" s="12">
        <v>10603.232</v>
      </c>
      <c r="D33" s="10">
        <v>13646</v>
      </c>
      <c r="E33" s="2"/>
      <c r="F33" s="2"/>
      <c r="G33" s="119">
        <v>10603.232</v>
      </c>
      <c r="H33"/>
      <c r="I33"/>
      <c r="J33" s="103"/>
      <c r="K33" s="103"/>
      <c r="L33" s="103"/>
      <c r="M33" s="103"/>
      <c r="N33" s="103"/>
      <c r="O33" s="103"/>
      <c r="P33" s="103"/>
      <c r="Q33" s="103"/>
      <c r="R33" s="103"/>
      <c r="S33" s="103">
        <v>10603232</v>
      </c>
      <c r="T33" s="103"/>
      <c r="U33" s="103"/>
      <c r="V33" s="103"/>
      <c r="W33" s="103"/>
      <c r="X33" s="103"/>
      <c r="Y33" s="103"/>
      <c r="Z33" s="103"/>
      <c r="AA33" s="103"/>
      <c r="AB33" s="103">
        <v>10603232</v>
      </c>
      <c r="AC33"/>
      <c r="AD33"/>
      <c r="AE33" s="103"/>
      <c r="AF33" s="103">
        <v>2345000</v>
      </c>
      <c r="AG33" s="103">
        <v>8258232</v>
      </c>
      <c r="AH33" s="103"/>
      <c r="AI33" s="103"/>
      <c r="AJ33" s="103"/>
      <c r="AK33" s="62">
        <v>10603232</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12.75">
      <c r="A34" s="2" t="s">
        <v>105</v>
      </c>
      <c r="B34" s="121">
        <v>-1144</v>
      </c>
      <c r="C34" s="12">
        <v>-5726.431</v>
      </c>
      <c r="D34" s="10">
        <v>-3387</v>
      </c>
      <c r="E34" s="2"/>
      <c r="F34" s="2"/>
      <c r="G34" s="119">
        <v>-5726.431</v>
      </c>
      <c r="H34"/>
      <c r="I34"/>
      <c r="J34" s="103"/>
      <c r="K34" s="103"/>
      <c r="L34" s="103"/>
      <c r="M34" s="103"/>
      <c r="N34" s="103"/>
      <c r="O34" s="103"/>
      <c r="P34" s="103"/>
      <c r="Q34" s="103"/>
      <c r="R34" s="103"/>
      <c r="S34" s="103"/>
      <c r="T34" s="103"/>
      <c r="U34" s="103">
        <v>-1161708</v>
      </c>
      <c r="V34" s="103"/>
      <c r="W34" s="103"/>
      <c r="X34" s="103"/>
      <c r="Y34" s="103">
        <v>-4564723</v>
      </c>
      <c r="Z34" s="103"/>
      <c r="AA34" s="103"/>
      <c r="AB34" s="103">
        <v>-5726431</v>
      </c>
      <c r="AC34"/>
      <c r="AD34"/>
      <c r="AE34" s="135">
        <v>-92968</v>
      </c>
      <c r="AF34" s="103">
        <v>-556314</v>
      </c>
      <c r="AG34" s="103">
        <v>-5109610</v>
      </c>
      <c r="AH34" s="103"/>
      <c r="AI34" s="103"/>
      <c r="AJ34" s="103"/>
      <c r="AK34" s="62">
        <v>-5758892</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12.75">
      <c r="A35" s="2" t="s">
        <v>106</v>
      </c>
      <c r="B35" s="127">
        <v>-136.94889999999998</v>
      </c>
      <c r="C35" s="8">
        <v>-426.584</v>
      </c>
      <c r="D35" s="10">
        <v>-427</v>
      </c>
      <c r="E35" s="2"/>
      <c r="F35" s="2"/>
      <c r="G35" s="119">
        <v>-426.584</v>
      </c>
      <c r="H35"/>
      <c r="I35"/>
      <c r="J35" s="103"/>
      <c r="K35" s="103"/>
      <c r="L35" s="103"/>
      <c r="M35" s="103"/>
      <c r="N35" s="103"/>
      <c r="O35" s="103"/>
      <c r="P35" s="103"/>
      <c r="Q35" s="103"/>
      <c r="R35" s="103"/>
      <c r="S35" s="103">
        <v>-426584</v>
      </c>
      <c r="T35" s="103"/>
      <c r="U35" s="103"/>
      <c r="V35" s="103"/>
      <c r="W35" s="103"/>
      <c r="X35" s="103"/>
      <c r="Y35" s="103"/>
      <c r="Z35" s="103"/>
      <c r="AA35" s="103"/>
      <c r="AB35" s="103">
        <v>-426584</v>
      </c>
      <c r="AC35"/>
      <c r="AD35"/>
      <c r="AE35" s="135">
        <v>-171922.47</v>
      </c>
      <c r="AF35" s="103">
        <v>-201009</v>
      </c>
      <c r="AG35" s="103">
        <v>-170316</v>
      </c>
      <c r="AH35" s="103"/>
      <c r="AI35" s="103"/>
      <c r="AJ35" s="103"/>
      <c r="AK35" s="62">
        <v>-543247.47</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12.75">
      <c r="A36" s="118" t="s">
        <v>107</v>
      </c>
      <c r="B36" s="136">
        <v>-12421.34159</v>
      </c>
      <c r="C36" s="137">
        <v>-14229.8814</v>
      </c>
      <c r="D36" s="138">
        <f>SUM(D32:D35)</f>
        <v>-1873</v>
      </c>
      <c r="E36" s="118"/>
      <c r="F36" s="118"/>
      <c r="G36" s="138">
        <v>-14229.8814</v>
      </c>
      <c r="H36"/>
      <c r="I36"/>
      <c r="J36" s="103"/>
      <c r="K36" s="103"/>
      <c r="L36" s="103"/>
      <c r="M36" s="103"/>
      <c r="N36" s="103"/>
      <c r="O36" s="103"/>
      <c r="P36" s="103"/>
      <c r="Q36" s="103"/>
      <c r="R36" s="103"/>
      <c r="S36" s="103"/>
      <c r="T36" s="103"/>
      <c r="U36" s="103"/>
      <c r="V36" s="103"/>
      <c r="W36" s="103"/>
      <c r="X36" s="103"/>
      <c r="Y36" s="103"/>
      <c r="Z36" s="103"/>
      <c r="AA36" s="103"/>
      <c r="AB36" s="103"/>
      <c r="AC36"/>
      <c r="AD36"/>
      <c r="AE36" s="136">
        <v>995332.71</v>
      </c>
      <c r="AF36" s="136">
        <v>-2226177</v>
      </c>
      <c r="AG36" s="136">
        <v>-2641082</v>
      </c>
      <c r="AH36" s="136">
        <v>-7670190</v>
      </c>
      <c r="AI36" s="136">
        <v>76457</v>
      </c>
      <c r="AJ36" s="136"/>
      <c r="AK36" s="136">
        <v>-12629467.290000001</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s="136">
        <v>0</v>
      </c>
    </row>
    <row r="37" spans="1:253" ht="12.75">
      <c r="A37" s="2"/>
      <c r="B37" s="121"/>
      <c r="C37" s="12"/>
      <c r="D37" s="2"/>
      <c r="E37" s="2"/>
      <c r="F37" s="2"/>
      <c r="G37" s="119"/>
      <c r="H37"/>
      <c r="I37"/>
      <c r="J37" s="103"/>
      <c r="K37" s="103"/>
      <c r="L37" s="103"/>
      <c r="M37" s="103"/>
      <c r="N37" s="103"/>
      <c r="O37" s="103"/>
      <c r="P37" s="103"/>
      <c r="Q37" s="103"/>
      <c r="R37" s="103"/>
      <c r="S37" s="103"/>
      <c r="T37" s="103"/>
      <c r="U37" s="103"/>
      <c r="V37" s="103"/>
      <c r="W37" s="103"/>
      <c r="X37" s="103"/>
      <c r="Y37" s="103"/>
      <c r="Z37" s="103"/>
      <c r="AA37" s="103"/>
      <c r="AB37" s="103"/>
      <c r="AC37"/>
      <c r="AD37"/>
      <c r="AE37" s="103"/>
      <c r="AF37" s="103"/>
      <c r="AG37" s="103"/>
      <c r="AH37" s="103"/>
      <c r="AI37" s="103"/>
      <c r="AJ37" s="103"/>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ht="12.75">
      <c r="A38" s="118" t="s">
        <v>108</v>
      </c>
      <c r="B38" s="121"/>
      <c r="C38" s="123"/>
      <c r="D38" s="118"/>
      <c r="E38" s="118"/>
      <c r="F38" s="118"/>
      <c r="G38" s="119"/>
      <c r="H38"/>
      <c r="I38" s="62"/>
      <c r="J38" s="103"/>
      <c r="K38" s="103"/>
      <c r="L38" s="103"/>
      <c r="M38" s="103"/>
      <c r="N38" s="103"/>
      <c r="O38" s="103"/>
      <c r="P38" s="103"/>
      <c r="Q38" s="103"/>
      <c r="R38" s="103"/>
      <c r="S38" s="103"/>
      <c r="T38" s="103"/>
      <c r="U38" s="103"/>
      <c r="V38" s="103"/>
      <c r="W38" s="103"/>
      <c r="X38" s="103"/>
      <c r="Y38" s="103"/>
      <c r="Z38" s="103"/>
      <c r="AA38" s="103"/>
      <c r="AB38" s="103"/>
      <c r="AC38"/>
      <c r="AD38"/>
      <c r="AE38" s="103"/>
      <c r="AF38" s="103"/>
      <c r="AG38" s="103"/>
      <c r="AH38" s="103"/>
      <c r="AI38" s="103"/>
      <c r="AJ38" s="103"/>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ht="12.75">
      <c r="A39" s="2" t="s">
        <v>109</v>
      </c>
      <c r="B39" s="121">
        <v>13704</v>
      </c>
      <c r="C39" s="12">
        <v>13703.653</v>
      </c>
      <c r="D39" s="10">
        <v>2848</v>
      </c>
      <c r="E39" s="2"/>
      <c r="F39" s="2"/>
      <c r="G39" s="119">
        <v>13703.653</v>
      </c>
      <c r="H39"/>
      <c r="I39"/>
      <c r="J39" s="103">
        <v>-20419086</v>
      </c>
      <c r="K39" s="103">
        <v>-1283384</v>
      </c>
      <c r="L39" s="103">
        <v>-41110017</v>
      </c>
      <c r="M39" s="103">
        <v>-39810859</v>
      </c>
      <c r="N39" s="103">
        <v>-731881</v>
      </c>
      <c r="O39" s="103"/>
      <c r="P39" s="103"/>
      <c r="Q39" s="103">
        <v>43285941</v>
      </c>
      <c r="R39" s="103"/>
      <c r="S39" s="103">
        <v>9220774</v>
      </c>
      <c r="T39" s="103"/>
      <c r="U39" s="103">
        <v>1483743</v>
      </c>
      <c r="V39" s="103">
        <v>43835498</v>
      </c>
      <c r="W39" s="100">
        <v>3070573</v>
      </c>
      <c r="X39" s="103">
        <v>13026623</v>
      </c>
      <c r="Y39" s="103"/>
      <c r="Z39" s="103">
        <v>2885328</v>
      </c>
      <c r="AA39" s="103">
        <v>250400</v>
      </c>
      <c r="AB39" s="103">
        <v>13703653</v>
      </c>
      <c r="AC39"/>
      <c r="AD39"/>
      <c r="AE39" s="103"/>
      <c r="AF39" s="103"/>
      <c r="AG39" s="103"/>
      <c r="AH39" s="103">
        <v>-46906071</v>
      </c>
      <c r="AI39" s="103"/>
      <c r="AJ39" s="103"/>
      <c r="AK39" s="62">
        <v>-46906071</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ht="12.75">
      <c r="A40" s="2" t="s">
        <v>110</v>
      </c>
      <c r="B40" s="121">
        <v>-1188</v>
      </c>
      <c r="C40" s="12">
        <v>-3569.345</v>
      </c>
      <c r="D40" s="10">
        <v>-3569</v>
      </c>
      <c r="E40" s="2"/>
      <c r="F40" s="2"/>
      <c r="G40" s="119">
        <v>-3569.345</v>
      </c>
      <c r="H40"/>
      <c r="I40"/>
      <c r="J40" s="103">
        <v>-3569345</v>
      </c>
      <c r="K40" s="103"/>
      <c r="L40" s="103"/>
      <c r="M40" s="103"/>
      <c r="N40" s="103"/>
      <c r="O40" s="103"/>
      <c r="P40" s="103"/>
      <c r="Q40" s="103"/>
      <c r="R40" s="103"/>
      <c r="S40" s="103"/>
      <c r="T40" s="103"/>
      <c r="U40" s="103"/>
      <c r="V40" s="103"/>
      <c r="W40" s="103"/>
      <c r="X40" s="103"/>
      <c r="Y40" s="103"/>
      <c r="Z40" s="103"/>
      <c r="AA40" s="103"/>
      <c r="AB40" s="103">
        <v>-3569345</v>
      </c>
      <c r="AC40"/>
      <c r="AD40"/>
      <c r="AE40" s="135">
        <v>-1109517</v>
      </c>
      <c r="AF40" s="103">
        <v>-1003501</v>
      </c>
      <c r="AG40" s="103">
        <v>-1377404</v>
      </c>
      <c r="AH40" s="103">
        <v>-78923</v>
      </c>
      <c r="AI40" s="103"/>
      <c r="AJ40" s="103"/>
      <c r="AK40" s="62">
        <v>-3569345</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ht="12.75">
      <c r="A41" s="2" t="s">
        <v>111</v>
      </c>
      <c r="B41" s="121">
        <v>295</v>
      </c>
      <c r="C41" s="12">
        <v>543.447</v>
      </c>
      <c r="D41" s="10">
        <v>543</v>
      </c>
      <c r="E41" s="2"/>
      <c r="F41" s="2"/>
      <c r="G41" s="119">
        <v>543.447</v>
      </c>
      <c r="H41"/>
      <c r="I41"/>
      <c r="J41" s="103">
        <v>543447</v>
      </c>
      <c r="K41" s="103"/>
      <c r="L41" s="103"/>
      <c r="M41" s="103"/>
      <c r="N41" s="103"/>
      <c r="O41" s="103"/>
      <c r="P41" s="103"/>
      <c r="Q41" s="103"/>
      <c r="R41" s="103"/>
      <c r="S41" s="103"/>
      <c r="T41" s="103"/>
      <c r="U41" s="103"/>
      <c r="V41" s="103"/>
      <c r="W41" s="103"/>
      <c r="X41" s="103"/>
      <c r="Y41" s="103"/>
      <c r="Z41" s="103"/>
      <c r="AA41" s="103"/>
      <c r="AB41" s="103">
        <v>543447</v>
      </c>
      <c r="AC41"/>
      <c r="AD41"/>
      <c r="AE41" s="124">
        <v>543447</v>
      </c>
      <c r="AF41" s="103"/>
      <c r="AG41" s="103"/>
      <c r="AH41" s="103"/>
      <c r="AI41" s="103"/>
      <c r="AJ41" s="103"/>
      <c r="AK41" s="62">
        <v>543447</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ht="12.75">
      <c r="A42" s="2" t="s">
        <v>159</v>
      </c>
      <c r="B42"/>
      <c r="C42" s="12">
        <v>1410.768</v>
      </c>
      <c r="D42" s="10">
        <v>247</v>
      </c>
      <c r="E42" s="2"/>
      <c r="F42" s="2"/>
      <c r="G42" s="119">
        <v>1410.768</v>
      </c>
      <c r="H42"/>
      <c r="I42"/>
      <c r="J42" s="103"/>
      <c r="K42" s="103"/>
      <c r="L42" s="103"/>
      <c r="M42" s="103"/>
      <c r="N42" s="103"/>
      <c r="O42" s="103"/>
      <c r="P42" s="103"/>
      <c r="Q42" s="103"/>
      <c r="R42" s="103"/>
      <c r="S42" s="103"/>
      <c r="T42" s="103"/>
      <c r="U42" s="103"/>
      <c r="V42" s="103"/>
      <c r="W42" s="103"/>
      <c r="X42" s="103"/>
      <c r="Y42" s="103">
        <v>1410768</v>
      </c>
      <c r="Z42" s="103"/>
      <c r="AA42" s="103"/>
      <c r="AB42" s="103">
        <v>1410768</v>
      </c>
      <c r="AC42"/>
      <c r="AD42"/>
      <c r="AE42" s="103"/>
      <c r="AF42" s="103"/>
      <c r="AG42" s="103">
        <v>246960</v>
      </c>
      <c r="AH42" s="103"/>
      <c r="AI42" s="103"/>
      <c r="AJ42" s="103"/>
      <c r="AK42" s="62">
        <v>246960</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ht="12.75">
      <c r="A43" s="2" t="s">
        <v>112</v>
      </c>
      <c r="B43" s="121">
        <v>12</v>
      </c>
      <c r="C43" s="12">
        <v>30.71</v>
      </c>
      <c r="D43" s="10">
        <v>81</v>
      </c>
      <c r="E43" s="2"/>
      <c r="F43" s="2"/>
      <c r="G43" s="119">
        <v>30.71</v>
      </c>
      <c r="H43"/>
      <c r="I43"/>
      <c r="J43" s="103"/>
      <c r="K43" s="103"/>
      <c r="L43" s="103"/>
      <c r="M43" s="103"/>
      <c r="N43" s="103"/>
      <c r="O43" s="103"/>
      <c r="P43" s="103"/>
      <c r="Q43" s="103"/>
      <c r="R43" s="103"/>
      <c r="S43" s="103"/>
      <c r="T43" s="103"/>
      <c r="U43" s="103"/>
      <c r="V43" s="103"/>
      <c r="W43" s="103"/>
      <c r="X43" s="103"/>
      <c r="Y43" s="103">
        <v>30710</v>
      </c>
      <c r="Z43" s="103"/>
      <c r="AA43" s="103"/>
      <c r="AB43" s="103">
        <v>30710</v>
      </c>
      <c r="AC43"/>
      <c r="AD43"/>
      <c r="AE43" s="124">
        <v>1663.46</v>
      </c>
      <c r="AF43" s="103">
        <v>11660</v>
      </c>
      <c r="AG43" s="103">
        <v>18364</v>
      </c>
      <c r="AH43" s="103"/>
      <c r="AI43" s="103"/>
      <c r="AJ43" s="103"/>
      <c r="AK43" s="62">
        <v>31687.46</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ht="12.75">
      <c r="A44" s="118" t="s">
        <v>113</v>
      </c>
      <c r="B44" s="136">
        <v>12823</v>
      </c>
      <c r="C44" s="137">
        <v>12119.233</v>
      </c>
      <c r="D44" s="138">
        <f>SUM(D39:D43)</f>
        <v>150</v>
      </c>
      <c r="E44" s="118"/>
      <c r="F44" s="118"/>
      <c r="G44" s="138">
        <v>12119.233</v>
      </c>
      <c r="H44"/>
      <c r="I44"/>
      <c r="J44" s="103"/>
      <c r="K44" s="103"/>
      <c r="L44" s="103"/>
      <c r="M44" s="103"/>
      <c r="N44" s="103"/>
      <c r="O44" s="103"/>
      <c r="P44" s="103"/>
      <c r="Q44" s="103"/>
      <c r="R44" s="103"/>
      <c r="S44" s="103"/>
      <c r="T44" s="103"/>
      <c r="U44" s="103"/>
      <c r="V44" s="103"/>
      <c r="W44" s="103"/>
      <c r="X44" s="103"/>
      <c r="Y44" s="103"/>
      <c r="Z44" s="103"/>
      <c r="AA44" s="103"/>
      <c r="AB44" s="103"/>
      <c r="AC44"/>
      <c r="AD44"/>
      <c r="AE44" s="136">
        <v>-564406.54</v>
      </c>
      <c r="AF44" s="136">
        <v>-991841</v>
      </c>
      <c r="AG44" s="136">
        <v>-1112080</v>
      </c>
      <c r="AH44" s="136">
        <v>-46984994</v>
      </c>
      <c r="AI44" s="136">
        <v>0</v>
      </c>
      <c r="AJ44" s="136"/>
      <c r="AK44" s="136">
        <v>-49653321.54</v>
      </c>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ht="12.75">
      <c r="A45" s="2"/>
      <c r="B45" s="121"/>
      <c r="C45" s="12"/>
      <c r="D45" s="2"/>
      <c r="E45" s="2"/>
      <c r="F45" s="2"/>
      <c r="G45" s="119"/>
      <c r="H45"/>
      <c r="I45"/>
      <c r="J45" s="103"/>
      <c r="K45" s="103"/>
      <c r="L45" s="103"/>
      <c r="M45" s="103"/>
      <c r="N45" s="103"/>
      <c r="O45" s="103"/>
      <c r="P45" s="103"/>
      <c r="Q45" s="103"/>
      <c r="R45" s="103"/>
      <c r="S45" s="103"/>
      <c r="T45" s="103"/>
      <c r="U45" s="103"/>
      <c r="V45" s="103"/>
      <c r="W45" s="103"/>
      <c r="X45" s="103"/>
      <c r="Y45" s="103"/>
      <c r="Z45" s="103"/>
      <c r="AA45" s="103"/>
      <c r="AB45" s="103"/>
      <c r="AC45"/>
      <c r="AD45"/>
      <c r="AE45" s="103"/>
      <c r="AF45" s="103"/>
      <c r="AG45" s="103"/>
      <c r="AH45" s="103"/>
      <c r="AI45" s="103"/>
      <c r="AJ45" s="103"/>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ht="12.75">
      <c r="A46" s="118"/>
      <c r="B46" s="121"/>
      <c r="C46" s="123"/>
      <c r="D46" s="118"/>
      <c r="E46" s="118"/>
      <c r="F46" s="118"/>
      <c r="G46" s="119"/>
      <c r="H46"/>
      <c r="I46"/>
      <c r="J46" s="103"/>
      <c r="K46" s="103"/>
      <c r="L46" s="103"/>
      <c r="M46" s="103"/>
      <c r="N46" s="103"/>
      <c r="O46" s="103"/>
      <c r="P46" s="103"/>
      <c r="Q46" s="103"/>
      <c r="R46" s="103"/>
      <c r="S46" s="103"/>
      <c r="T46" s="103"/>
      <c r="U46" s="103"/>
      <c r="V46" s="103"/>
      <c r="W46" s="103"/>
      <c r="X46" s="103"/>
      <c r="Y46" s="103"/>
      <c r="Z46" s="103"/>
      <c r="AA46" s="103"/>
      <c r="AB46" s="103"/>
      <c r="AC46"/>
      <c r="AD46"/>
      <c r="AE46" s="103"/>
      <c r="AF46" s="103"/>
      <c r="AG46" s="103"/>
      <c r="AH46" s="103"/>
      <c r="AI46" s="103"/>
      <c r="AJ46" s="103"/>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ht="12.75">
      <c r="A47" s="118" t="s">
        <v>114</v>
      </c>
      <c r="B47" s="121"/>
      <c r="C47" s="123"/>
      <c r="D47" s="118"/>
      <c r="E47" s="118"/>
      <c r="F47" s="118"/>
      <c r="G47" s="119"/>
      <c r="H47"/>
      <c r="I47"/>
      <c r="J47" s="103"/>
      <c r="K47" s="103"/>
      <c r="L47" s="103"/>
      <c r="M47" s="103"/>
      <c r="N47" s="103"/>
      <c r="O47" s="103"/>
      <c r="P47" s="103"/>
      <c r="Q47" s="103"/>
      <c r="R47" s="103"/>
      <c r="S47" s="103"/>
      <c r="T47" s="103"/>
      <c r="U47" s="103"/>
      <c r="V47" s="103"/>
      <c r="W47" s="103"/>
      <c r="X47" s="103"/>
      <c r="Y47" s="103"/>
      <c r="Z47" s="103"/>
      <c r="AA47" s="103"/>
      <c r="AB47" s="103"/>
      <c r="AC47"/>
      <c r="AD47"/>
      <c r="AE47" s="103"/>
      <c r="AF47" s="103"/>
      <c r="AG47" s="103"/>
      <c r="AH47" s="103"/>
      <c r="AI47" s="103"/>
      <c r="AJ47" s="103"/>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ht="12.75">
      <c r="A48" s="2" t="s">
        <v>115</v>
      </c>
      <c r="B48" s="121">
        <v>0</v>
      </c>
      <c r="C48" s="12">
        <v>17014.018</v>
      </c>
      <c r="D48" s="10">
        <v>17014.018</v>
      </c>
      <c r="E48" s="2"/>
      <c r="F48" s="2"/>
      <c r="G48" s="119">
        <v>17014.018</v>
      </c>
      <c r="H48"/>
      <c r="I48"/>
      <c r="J48" s="103"/>
      <c r="K48" s="103"/>
      <c r="L48" s="103"/>
      <c r="M48" s="103"/>
      <c r="N48" s="103"/>
      <c r="O48" s="103"/>
      <c r="P48" s="103"/>
      <c r="Q48" s="103"/>
      <c r="R48" s="103"/>
      <c r="S48" s="103"/>
      <c r="T48" s="103"/>
      <c r="U48" s="103"/>
      <c r="V48" s="103">
        <v>6164500</v>
      </c>
      <c r="W48" s="103">
        <v>10849518</v>
      </c>
      <c r="X48" s="139"/>
      <c r="Y48" s="103"/>
      <c r="Z48"/>
      <c r="AA48" s="103"/>
      <c r="AB48" s="103">
        <v>17014018</v>
      </c>
      <c r="AC48"/>
      <c r="AD48"/>
      <c r="AE48" s="103"/>
      <c r="AF48" s="103"/>
      <c r="AG48" s="103">
        <v>4</v>
      </c>
      <c r="AH48" s="103">
        <v>61681977</v>
      </c>
      <c r="AI48" s="103"/>
      <c r="AJ48" s="103"/>
      <c r="AK48" s="62">
        <v>61681981</v>
      </c>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pans="1:253" ht="12.75">
      <c r="A49" s="2" t="s">
        <v>156</v>
      </c>
      <c r="B49" s="121">
        <v>0</v>
      </c>
      <c r="C49" s="12">
        <v>-2238.114</v>
      </c>
      <c r="D49" s="10">
        <v>-2238.114</v>
      </c>
      <c r="E49" s="2"/>
      <c r="F49" s="2"/>
      <c r="G49" s="119">
        <v>-2238.114</v>
      </c>
      <c r="H49"/>
      <c r="I49"/>
      <c r="J49" s="103"/>
      <c r="K49" s="103"/>
      <c r="L49" s="103"/>
      <c r="M49" s="103"/>
      <c r="N49" s="103"/>
      <c r="O49" s="103"/>
      <c r="P49" s="103"/>
      <c r="Q49" s="103"/>
      <c r="R49" s="103"/>
      <c r="S49" s="103"/>
      <c r="T49" s="103"/>
      <c r="U49" s="103"/>
      <c r="V49" s="103"/>
      <c r="W49" s="103">
        <v>-2238114</v>
      </c>
      <c r="X49" s="139"/>
      <c r="Y49" s="103"/>
      <c r="Z49"/>
      <c r="AA49" s="103"/>
      <c r="AB49" s="103">
        <v>-2238114</v>
      </c>
      <c r="AC49"/>
      <c r="AD49"/>
      <c r="AE49" s="103"/>
      <c r="AF49" s="103"/>
      <c r="AG49" s="103"/>
      <c r="AH49" s="103"/>
      <c r="AI49" s="103"/>
      <c r="AJ49" s="103"/>
      <c r="AK49" s="62">
        <v>0</v>
      </c>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spans="1:253" ht="12.75">
      <c r="A50" s="2" t="s">
        <v>116</v>
      </c>
      <c r="B50" s="121">
        <v>643.576</v>
      </c>
      <c r="C50" s="12">
        <v>305.2</v>
      </c>
      <c r="D50" s="10">
        <v>949</v>
      </c>
      <c r="E50" s="2"/>
      <c r="F50" s="2"/>
      <c r="G50" s="119">
        <v>305.2</v>
      </c>
      <c r="H50"/>
      <c r="I50"/>
      <c r="J50" s="103"/>
      <c r="K50" s="103"/>
      <c r="L50" s="103"/>
      <c r="M50" s="103"/>
      <c r="N50" s="103"/>
      <c r="O50" s="103"/>
      <c r="P50" s="103"/>
      <c r="Q50" s="103"/>
      <c r="R50" s="103"/>
      <c r="S50" s="103">
        <v>305200</v>
      </c>
      <c r="T50" s="103"/>
      <c r="U50" s="103"/>
      <c r="V50" s="103"/>
      <c r="W50" s="103"/>
      <c r="X50" s="103"/>
      <c r="Y50" s="103"/>
      <c r="Z50" s="103"/>
      <c r="AA50" s="103"/>
      <c r="AB50" s="103">
        <v>305200</v>
      </c>
      <c r="AC50"/>
      <c r="AD50"/>
      <c r="AE50" s="124">
        <v>948776</v>
      </c>
      <c r="AF50" s="103"/>
      <c r="AG50" s="103"/>
      <c r="AH50" s="103"/>
      <c r="AI50" s="103"/>
      <c r="AJ50" s="103"/>
      <c r="AK50" s="62">
        <v>948776</v>
      </c>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row>
    <row r="51" spans="1:253" ht="12.75">
      <c r="A51" s="2" t="s">
        <v>117</v>
      </c>
      <c r="B51" s="121">
        <v>-39.521</v>
      </c>
      <c r="C51" s="12">
        <v>-48.486</v>
      </c>
      <c r="D51" s="10">
        <v>-48</v>
      </c>
      <c r="E51" s="2"/>
      <c r="F51" s="2"/>
      <c r="G51" s="119">
        <v>-48.486</v>
      </c>
      <c r="H51"/>
      <c r="I51"/>
      <c r="J51" s="103"/>
      <c r="K51" s="103"/>
      <c r="L51" s="103"/>
      <c r="M51" s="103"/>
      <c r="N51" s="103"/>
      <c r="O51" s="103"/>
      <c r="P51" s="103"/>
      <c r="Q51" s="103"/>
      <c r="R51" s="103"/>
      <c r="S51" s="103">
        <v>-48486</v>
      </c>
      <c r="T51" s="103"/>
      <c r="U51" s="103"/>
      <c r="V51" s="103"/>
      <c r="W51" s="103"/>
      <c r="X51" s="103"/>
      <c r="Y51" s="103"/>
      <c r="Z51" s="103"/>
      <c r="AA51" s="103"/>
      <c r="AB51" s="103">
        <v>-48486</v>
      </c>
      <c r="AC51"/>
      <c r="AD51"/>
      <c r="AE51" s="79"/>
      <c r="AF51" s="103">
        <v>-20304</v>
      </c>
      <c r="AG51" s="103">
        <v>-4206</v>
      </c>
      <c r="AH51" s="103"/>
      <c r="AI51" s="103">
        <v>-25378</v>
      </c>
      <c r="AJ51" s="103"/>
      <c r="AK51" s="62">
        <v>-49888</v>
      </c>
      <c r="AL51" s="62"/>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row>
    <row r="52" spans="1:253" ht="12.75">
      <c r="A52" s="2" t="s">
        <v>118</v>
      </c>
      <c r="B52" s="121">
        <v>-39.852</v>
      </c>
      <c r="C52" s="12">
        <v>-85.864</v>
      </c>
      <c r="D52" s="10">
        <v>-86</v>
      </c>
      <c r="E52" s="2"/>
      <c r="F52" s="2"/>
      <c r="G52" s="119">
        <v>-85.864</v>
      </c>
      <c r="H52"/>
      <c r="I52"/>
      <c r="J52" s="103"/>
      <c r="K52" s="103"/>
      <c r="L52" s="103"/>
      <c r="M52" s="103"/>
      <c r="N52" s="103"/>
      <c r="O52" s="103"/>
      <c r="P52" s="103"/>
      <c r="Q52" s="103"/>
      <c r="R52" s="103"/>
      <c r="S52" s="103">
        <v>-85864</v>
      </c>
      <c r="T52" s="103"/>
      <c r="U52" s="103"/>
      <c r="V52" s="103"/>
      <c r="W52" s="103"/>
      <c r="X52" s="103"/>
      <c r="Y52" s="103"/>
      <c r="Z52" s="103"/>
      <c r="AA52" s="103"/>
      <c r="AB52" s="103">
        <v>-85864</v>
      </c>
      <c r="AC52"/>
      <c r="AD52"/>
      <c r="AE52" s="79"/>
      <c r="AF52" s="103"/>
      <c r="AG52" s="103">
        <v>-85864</v>
      </c>
      <c r="AH52" s="103"/>
      <c r="AI52" s="103"/>
      <c r="AJ52" s="103"/>
      <c r="AK52" s="62">
        <v>-85864</v>
      </c>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row>
    <row r="53" spans="1:253" ht="12.75">
      <c r="A53" s="2" t="s">
        <v>119</v>
      </c>
      <c r="B53" s="121">
        <v>-375</v>
      </c>
      <c r="C53" s="12">
        <v>-452.667</v>
      </c>
      <c r="D53" s="10">
        <v>-823</v>
      </c>
      <c r="E53" s="2"/>
      <c r="F53" s="2"/>
      <c r="G53" s="119">
        <v>-452.667</v>
      </c>
      <c r="H53"/>
      <c r="I53"/>
      <c r="J53" s="103"/>
      <c r="K53" s="103"/>
      <c r="L53" s="103"/>
      <c r="M53" s="103"/>
      <c r="N53" s="103"/>
      <c r="O53" s="103"/>
      <c r="P53" s="103"/>
      <c r="Q53" s="103"/>
      <c r="R53" s="103"/>
      <c r="S53" s="126">
        <v>-452667</v>
      </c>
      <c r="T53" s="103"/>
      <c r="U53" s="103"/>
      <c r="V53" s="103"/>
      <c r="W53" s="103"/>
      <c r="X53" s="103"/>
      <c r="Y53" s="103"/>
      <c r="Z53" s="126"/>
      <c r="AA53" s="103"/>
      <c r="AB53" s="103">
        <v>-452667</v>
      </c>
      <c r="AC53"/>
      <c r="AD53"/>
      <c r="AE53" s="79">
        <v>-609223</v>
      </c>
      <c r="AF53" s="103">
        <v>-96984</v>
      </c>
      <c r="AG53" s="103">
        <v>-13333</v>
      </c>
      <c r="AH53" s="103"/>
      <c r="AI53" s="103">
        <v>-102998</v>
      </c>
      <c r="AJ53" s="103"/>
      <c r="AK53" s="62">
        <v>-822538</v>
      </c>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row>
    <row r="54" spans="1:253" ht="12.75">
      <c r="A54" s="2" t="s">
        <v>120</v>
      </c>
      <c r="B54" s="121">
        <v>-425.475</v>
      </c>
      <c r="C54" s="12">
        <v>-232.7</v>
      </c>
      <c r="D54" s="10">
        <v>-894</v>
      </c>
      <c r="E54" s="2"/>
      <c r="F54" s="2"/>
      <c r="G54" s="119">
        <v>-232.7</v>
      </c>
      <c r="H54"/>
      <c r="I54"/>
      <c r="J54" s="103"/>
      <c r="K54" s="103"/>
      <c r="L54" s="103"/>
      <c r="M54" s="103"/>
      <c r="N54" s="103"/>
      <c r="O54" s="103"/>
      <c r="P54" s="103"/>
      <c r="Q54" s="103"/>
      <c r="R54" s="103"/>
      <c r="S54" s="103">
        <v>-232700</v>
      </c>
      <c r="T54" s="103"/>
      <c r="U54" s="103"/>
      <c r="V54" s="103"/>
      <c r="W54" s="103"/>
      <c r="X54" s="103"/>
      <c r="Y54" s="103"/>
      <c r="Z54" s="103"/>
      <c r="AA54" s="103"/>
      <c r="AB54" s="103">
        <v>-232700</v>
      </c>
      <c r="AC54"/>
      <c r="AD54"/>
      <c r="AE54" s="79">
        <v>-766332.7</v>
      </c>
      <c r="AF54" s="103"/>
      <c r="AG54" s="103">
        <v>-127500</v>
      </c>
      <c r="AH54" s="103"/>
      <c r="AI54" s="103"/>
      <c r="AJ54" s="103"/>
      <c r="AK54" s="62">
        <v>-893832.7</v>
      </c>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row>
    <row r="55" spans="1:253" ht="12.75">
      <c r="A55" s="2" t="s">
        <v>121</v>
      </c>
      <c r="B55" s="121">
        <v>0</v>
      </c>
      <c r="C55" s="12">
        <v>0</v>
      </c>
      <c r="D55" s="10">
        <v>0</v>
      </c>
      <c r="E55" s="2"/>
      <c r="F55" s="2"/>
      <c r="G55" s="119">
        <v>0</v>
      </c>
      <c r="H55"/>
      <c r="I55"/>
      <c r="J55" s="103"/>
      <c r="K55" s="103"/>
      <c r="L55" s="103"/>
      <c r="M55" s="103"/>
      <c r="N55" s="103"/>
      <c r="O55" s="103"/>
      <c r="P55" s="103"/>
      <c r="Q55" s="103"/>
      <c r="R55" s="103"/>
      <c r="S55" s="103"/>
      <c r="T55" s="103"/>
      <c r="U55" s="103"/>
      <c r="V55" s="103"/>
      <c r="W55" s="103"/>
      <c r="X55" s="103"/>
      <c r="Y55" s="103"/>
      <c r="Z55" s="103"/>
      <c r="AA55" s="103"/>
      <c r="AB55" s="103">
        <v>0</v>
      </c>
      <c r="AC55"/>
      <c r="AD55"/>
      <c r="AE55" s="103"/>
      <c r="AF55" s="103"/>
      <c r="AG55" s="103">
        <v>-1163808</v>
      </c>
      <c r="AH55" s="103"/>
      <c r="AI55" s="103"/>
      <c r="AJ55" s="103"/>
      <c r="AK55" s="62">
        <v>-1163808</v>
      </c>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row>
    <row r="56" spans="1:253" ht="12.75">
      <c r="A56" s="118" t="s">
        <v>122</v>
      </c>
      <c r="B56" s="136">
        <v>-236.27199999999993</v>
      </c>
      <c r="C56" s="137">
        <v>14261.387</v>
      </c>
      <c r="D56" s="138">
        <f>SUM(D48:D55)</f>
        <v>13873.904</v>
      </c>
      <c r="E56" s="118"/>
      <c r="F56" s="118"/>
      <c r="G56" s="138">
        <v>14261.387</v>
      </c>
      <c r="H56"/>
      <c r="I56"/>
      <c r="J56" s="103"/>
      <c r="K56" s="103"/>
      <c r="L56" s="103"/>
      <c r="M56" s="103"/>
      <c r="N56" s="103"/>
      <c r="O56" s="103"/>
      <c r="P56" s="103"/>
      <c r="Q56" s="103"/>
      <c r="R56" s="103"/>
      <c r="S56" s="103"/>
      <c r="T56" s="103"/>
      <c r="U56" s="103"/>
      <c r="V56" s="103"/>
      <c r="W56" s="103"/>
      <c r="X56" s="103"/>
      <c r="Y56" s="103"/>
      <c r="Z56" s="103"/>
      <c r="AA56" s="103"/>
      <c r="AB56" s="103"/>
      <c r="AC56"/>
      <c r="AD56"/>
      <c r="AE56" s="136">
        <v>-426779.7</v>
      </c>
      <c r="AF56" s="136">
        <v>-117288</v>
      </c>
      <c r="AG56" s="136">
        <v>-1394707</v>
      </c>
      <c r="AH56" s="136">
        <v>61681977</v>
      </c>
      <c r="AI56" s="136">
        <v>-128376</v>
      </c>
      <c r="AJ56" s="136"/>
      <c r="AK56" s="136">
        <v>59614826.3</v>
      </c>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ht="12.75">
      <c r="A57" s="2"/>
      <c r="B57" s="121"/>
      <c r="C57" s="12"/>
      <c r="D57" s="2"/>
      <c r="E57" s="2"/>
      <c r="F57" s="2"/>
      <c r="G57" s="119"/>
      <c r="H57"/>
      <c r="I57"/>
      <c r="J57" s="103"/>
      <c r="K57" s="103"/>
      <c r="L57" s="103"/>
      <c r="M57" s="103"/>
      <c r="N57" s="103"/>
      <c r="O57" s="103"/>
      <c r="P57" s="103"/>
      <c r="Q57" s="103"/>
      <c r="R57" s="103"/>
      <c r="S57" s="103"/>
      <c r="T57" s="103"/>
      <c r="U57" s="103"/>
      <c r="V57" s="103"/>
      <c r="W57" s="103"/>
      <c r="X57" s="103"/>
      <c r="Y57" s="103"/>
      <c r="Z57" s="103"/>
      <c r="AA57" s="103"/>
      <c r="AB57" s="103"/>
      <c r="AC57"/>
      <c r="AD57"/>
      <c r="AE57" s="103"/>
      <c r="AF57" s="103"/>
      <c r="AG57" s="103"/>
      <c r="AH57" s="103"/>
      <c r="AI57" s="103"/>
      <c r="AJ57" s="103"/>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row>
    <row r="58" spans="1:253" ht="12.75">
      <c r="A58" s="118" t="s">
        <v>123</v>
      </c>
      <c r="B58" s="121">
        <v>165.38641000000007</v>
      </c>
      <c r="C58" s="123">
        <v>12150.7386</v>
      </c>
      <c r="D58" s="119">
        <v>12151</v>
      </c>
      <c r="E58" s="118"/>
      <c r="F58" s="118"/>
      <c r="G58" s="119">
        <v>12150.7386</v>
      </c>
      <c r="H58"/>
      <c r="I58"/>
      <c r="J58" s="103"/>
      <c r="K58" s="103"/>
      <c r="L58" s="103"/>
      <c r="M58" s="103"/>
      <c r="N58" s="103"/>
      <c r="O58" s="103"/>
      <c r="P58" s="103"/>
      <c r="Q58" s="103"/>
      <c r="R58" s="103"/>
      <c r="S58" s="103"/>
      <c r="T58" s="103"/>
      <c r="U58" s="103"/>
      <c r="V58" s="103"/>
      <c r="W58" s="103"/>
      <c r="X58" s="103"/>
      <c r="Y58" s="103"/>
      <c r="Z58" s="103"/>
      <c r="AA58" s="103"/>
      <c r="AB58" s="103"/>
      <c r="AC58"/>
      <c r="AD58"/>
      <c r="AE58" s="121">
        <v>-93893</v>
      </c>
      <c r="AF58" s="121">
        <v>-3335306</v>
      </c>
      <c r="AG58" s="121">
        <v>-5147869</v>
      </c>
      <c r="AH58" s="121">
        <v>7026793</v>
      </c>
      <c r="AI58" s="121">
        <v>-51919</v>
      </c>
      <c r="AJ58" s="121"/>
      <c r="AK58" s="62">
        <v>-1602194</v>
      </c>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row>
    <row r="59" spans="1:253" ht="12.75">
      <c r="A59" s="2"/>
      <c r="B59" s="121"/>
      <c r="C59" s="12"/>
      <c r="D59" s="2"/>
      <c r="E59" s="2"/>
      <c r="F59" s="2"/>
      <c r="G59" s="119"/>
      <c r="H59"/>
      <c r="I59"/>
      <c r="J59" s="103"/>
      <c r="K59" s="103"/>
      <c r="L59" s="103"/>
      <c r="M59" s="103"/>
      <c r="N59" s="103"/>
      <c r="O59" s="103"/>
      <c r="P59" s="103"/>
      <c r="Q59" s="103"/>
      <c r="R59" s="103"/>
      <c r="S59" s="103"/>
      <c r="T59" s="103"/>
      <c r="U59" s="103"/>
      <c r="V59" s="103"/>
      <c r="W59" s="103"/>
      <c r="X59" s="103"/>
      <c r="Y59" s="103"/>
      <c r="Z59" s="103"/>
      <c r="AA59" s="103"/>
      <c r="AB59" s="103"/>
      <c r="AC59"/>
      <c r="AD59"/>
      <c r="AE59" s="103"/>
      <c r="AF59" s="103"/>
      <c r="AG59" s="103"/>
      <c r="AH59" s="103"/>
      <c r="AI59" s="103"/>
      <c r="AJ59" s="103"/>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row>
    <row r="60" spans="1:253" ht="12.75">
      <c r="A60" s="118" t="s">
        <v>124</v>
      </c>
      <c r="B60" s="140" t="s">
        <v>165</v>
      </c>
      <c r="C60" s="123" t="s">
        <v>157</v>
      </c>
      <c r="D60" s="151" t="s">
        <v>165</v>
      </c>
      <c r="E60" s="118"/>
      <c r="F60" s="118"/>
      <c r="G60" s="119" t="s">
        <v>157</v>
      </c>
      <c r="H60"/>
      <c r="I60"/>
      <c r="J60" s="103"/>
      <c r="K60" s="103"/>
      <c r="L60" s="103"/>
      <c r="M60" s="103"/>
      <c r="N60" s="103"/>
      <c r="O60" s="103"/>
      <c r="P60" s="103"/>
      <c r="Q60" s="103"/>
      <c r="R60" s="103"/>
      <c r="S60" s="103"/>
      <c r="T60" s="103"/>
      <c r="U60" s="103"/>
      <c r="V60" s="103"/>
      <c r="W60" s="103"/>
      <c r="X60" s="103"/>
      <c r="Y60" s="103"/>
      <c r="Z60" s="103"/>
      <c r="AA60" s="103"/>
      <c r="AB60" s="103"/>
      <c r="AC60"/>
      <c r="AD60"/>
      <c r="AE60" s="79">
        <v>-279575</v>
      </c>
      <c r="AF60" s="103">
        <v>7368212</v>
      </c>
      <c r="AG60" s="103">
        <v>6555003</v>
      </c>
      <c r="AH60" s="103">
        <v>2</v>
      </c>
      <c r="AI60" s="103">
        <v>109292</v>
      </c>
      <c r="AJ60" s="103"/>
      <c r="AK60" s="62">
        <v>13752934</v>
      </c>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row>
    <row r="61" spans="1:253" ht="12.75">
      <c r="A61" s="2"/>
      <c r="B61" s="121"/>
      <c r="C61" s="12"/>
      <c r="D61" s="2"/>
      <c r="E61" s="2"/>
      <c r="F61" s="2"/>
      <c r="G61" s="119"/>
      <c r="H61"/>
      <c r="I61"/>
      <c r="J61" s="103"/>
      <c r="K61" s="103"/>
      <c r="L61" s="103"/>
      <c r="M61" s="103"/>
      <c r="N61" s="103"/>
      <c r="O61" s="103"/>
      <c r="P61" s="103"/>
      <c r="Q61" s="103"/>
      <c r="R61" s="103"/>
      <c r="S61" s="103"/>
      <c r="T61" s="103"/>
      <c r="U61" s="103"/>
      <c r="V61" s="103"/>
      <c r="W61" s="103"/>
      <c r="X61" s="103"/>
      <c r="Y61" s="103"/>
      <c r="Z61" s="103"/>
      <c r="AA61" s="103"/>
      <c r="AB61" s="103"/>
      <c r="AC61"/>
      <c r="AD61"/>
      <c r="AE61" s="103"/>
      <c r="AF61" s="103"/>
      <c r="AG61" s="103"/>
      <c r="AH61" s="103"/>
      <c r="AI61" s="103"/>
      <c r="AJ61" s="103"/>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row>
    <row r="62" spans="1:253" ht="13.5" thickBot="1">
      <c r="A62" s="118" t="s">
        <v>176</v>
      </c>
      <c r="B62" s="141">
        <v>165.38641000000007</v>
      </c>
      <c r="C62" s="142">
        <v>12150.7386</v>
      </c>
      <c r="D62" s="143">
        <v>12150.69919</v>
      </c>
      <c r="E62" s="118"/>
      <c r="F62" s="118"/>
      <c r="G62" s="143">
        <v>12150.7386</v>
      </c>
      <c r="H62"/>
      <c r="I62"/>
      <c r="J62" s="103"/>
      <c r="K62" s="103"/>
      <c r="L62" s="103"/>
      <c r="M62" s="103"/>
      <c r="N62" s="103"/>
      <c r="O62" s="103"/>
      <c r="P62" s="103"/>
      <c r="Q62" s="103"/>
      <c r="R62" s="103"/>
      <c r="S62" s="103"/>
      <c r="T62" s="103"/>
      <c r="U62" s="103"/>
      <c r="V62" s="103"/>
      <c r="W62" s="103"/>
      <c r="X62" s="103"/>
      <c r="Y62" s="103"/>
      <c r="Z62" s="103"/>
      <c r="AA62" s="103"/>
      <c r="AB62" s="103"/>
      <c r="AC62"/>
      <c r="AD62"/>
      <c r="AE62" s="141">
        <v>-373468</v>
      </c>
      <c r="AF62" s="141">
        <v>4032906</v>
      </c>
      <c r="AG62" s="141">
        <v>1407134</v>
      </c>
      <c r="AH62" s="141">
        <v>7026795</v>
      </c>
      <c r="AI62" s="141">
        <v>57373</v>
      </c>
      <c r="AJ62" s="141"/>
      <c r="AK62" s="141">
        <v>12150740</v>
      </c>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row>
    <row r="63" spans="1:253" ht="13.5" thickTop="1">
      <c r="A63" s="2"/>
      <c r="B63" s="121"/>
      <c r="C63" s="12"/>
      <c r="D63" s="2"/>
      <c r="E63" s="2"/>
      <c r="F63" s="2"/>
      <c r="G63" s="119"/>
      <c r="H63"/>
      <c r="I63"/>
      <c r="J63" s="103"/>
      <c r="K63" s="103"/>
      <c r="L63" s="103"/>
      <c r="M63" s="103"/>
      <c r="N63" s="103"/>
      <c r="O63" s="103"/>
      <c r="P63" s="103"/>
      <c r="Q63" s="103"/>
      <c r="R63" s="103"/>
      <c r="S63" s="103"/>
      <c r="T63" s="103"/>
      <c r="U63" s="103"/>
      <c r="V63" s="103"/>
      <c r="W63" s="103"/>
      <c r="X63" s="103"/>
      <c r="Y63" s="103"/>
      <c r="Z63" s="103"/>
      <c r="AA63" s="103"/>
      <c r="AB63" s="103"/>
      <c r="AC63"/>
      <c r="AD63"/>
      <c r="AE63" s="103"/>
      <c r="AF63" s="103"/>
      <c r="AG63" s="103"/>
      <c r="AH63" s="103"/>
      <c r="AI63" s="103"/>
      <c r="AJ63" s="10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row>
    <row r="64" spans="1:253" ht="12.75">
      <c r="A64" s="118" t="s">
        <v>125</v>
      </c>
      <c r="B64" s="121"/>
      <c r="C64" s="123"/>
      <c r="D64" s="118"/>
      <c r="E64" s="118"/>
      <c r="F64" s="118"/>
      <c r="G64" s="119"/>
      <c r="H64"/>
      <c r="I64"/>
      <c r="J64" s="103"/>
      <c r="K64" s="103"/>
      <c r="L64" s="103"/>
      <c r="M64" s="103"/>
      <c r="N64" s="103"/>
      <c r="O64" s="103"/>
      <c r="P64" s="103"/>
      <c r="Q64" s="103"/>
      <c r="R64" s="103"/>
      <c r="S64" s="103"/>
      <c r="T64" s="103"/>
      <c r="U64" s="103"/>
      <c r="V64" s="103"/>
      <c r="W64" s="103"/>
      <c r="X64" s="103"/>
      <c r="Y64" s="103"/>
      <c r="Z64" s="103"/>
      <c r="AA64" s="103"/>
      <c r="AB64" s="103"/>
      <c r="AC64"/>
      <c r="AD64"/>
      <c r="AE64" s="103"/>
      <c r="AF64" s="103"/>
      <c r="AG64" s="103"/>
      <c r="AH64" s="103"/>
      <c r="AI64" s="103"/>
      <c r="AJ64" s="103"/>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row>
    <row r="65" spans="1:253" ht="12.75">
      <c r="A65" s="2" t="s">
        <v>126</v>
      </c>
      <c r="B65" s="121">
        <v>2553</v>
      </c>
      <c r="C65" s="12">
        <v>2605.949</v>
      </c>
      <c r="D65" s="10">
        <v>2605.949</v>
      </c>
      <c r="E65" s="2"/>
      <c r="F65" s="2"/>
      <c r="G65" s="119">
        <v>2605.949</v>
      </c>
      <c r="H65"/>
      <c r="I65"/>
      <c r="J65" s="103"/>
      <c r="K65" s="103"/>
      <c r="L65" s="103"/>
      <c r="M65" s="103"/>
      <c r="N65" s="103"/>
      <c r="O65" s="103"/>
      <c r="P65" s="103"/>
      <c r="Q65" s="103"/>
      <c r="R65" s="103"/>
      <c r="S65" s="103"/>
      <c r="T65" s="103"/>
      <c r="U65" s="103"/>
      <c r="V65" s="103"/>
      <c r="W65" s="103"/>
      <c r="X65" s="103"/>
      <c r="Y65" s="103"/>
      <c r="Z65" s="103"/>
      <c r="AA65" s="103"/>
      <c r="AB65" s="103"/>
      <c r="AC65"/>
      <c r="AD65"/>
      <c r="AE65" s="103">
        <v>533072</v>
      </c>
      <c r="AF65" s="103">
        <v>1118620</v>
      </c>
      <c r="AG65" s="103">
        <v>954256</v>
      </c>
      <c r="AH65" s="103"/>
      <c r="AI65" s="103"/>
      <c r="AJ65" s="103"/>
      <c r="AK65" s="62">
        <v>2605948</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row>
    <row r="66" spans="1:253" ht="12.75">
      <c r="A66" s="2" t="s">
        <v>39</v>
      </c>
      <c r="B66" s="121">
        <v>3574</v>
      </c>
      <c r="C66" s="12">
        <v>10460.577</v>
      </c>
      <c r="D66" s="10">
        <v>10460.577</v>
      </c>
      <c r="E66" s="2"/>
      <c r="F66" s="2"/>
      <c r="G66" s="119">
        <v>10460.577</v>
      </c>
      <c r="H66"/>
      <c r="I66"/>
      <c r="J66" s="103"/>
      <c r="K66" s="103"/>
      <c r="L66" s="103"/>
      <c r="M66" s="103"/>
      <c r="N66" s="103"/>
      <c r="O66" s="103"/>
      <c r="P66" s="103"/>
      <c r="Q66" s="103"/>
      <c r="R66" s="103"/>
      <c r="S66" s="103"/>
      <c r="T66" s="103"/>
      <c r="U66" s="103"/>
      <c r="V66" s="103"/>
      <c r="W66" s="103"/>
      <c r="X66" s="103"/>
      <c r="Y66" s="103"/>
      <c r="Z66" s="103"/>
      <c r="AA66" s="103"/>
      <c r="AB66" s="103"/>
      <c r="AC66"/>
      <c r="AD66"/>
      <c r="AE66" s="103">
        <v>9247</v>
      </c>
      <c r="AF66" s="103">
        <v>2914286</v>
      </c>
      <c r="AG66" s="103">
        <v>452874</v>
      </c>
      <c r="AH66" s="103">
        <v>7026795</v>
      </c>
      <c r="AI66" s="103">
        <v>57373</v>
      </c>
      <c r="AJ66" s="103"/>
      <c r="AK66" s="62">
        <v>10460575</v>
      </c>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row>
    <row r="67" spans="1:253" ht="12.75">
      <c r="A67" s="2" t="s">
        <v>44</v>
      </c>
      <c r="B67" s="121">
        <v>-5962</v>
      </c>
      <c r="C67" s="12">
        <v>-915.787</v>
      </c>
      <c r="D67" s="10">
        <v>-915.787</v>
      </c>
      <c r="E67" s="2"/>
      <c r="F67" s="2"/>
      <c r="G67" s="119">
        <v>-915.787</v>
      </c>
      <c r="H67"/>
      <c r="I67"/>
      <c r="J67" s="103"/>
      <c r="K67" s="103"/>
      <c r="L67" s="103"/>
      <c r="M67" s="103"/>
      <c r="N67" s="103"/>
      <c r="O67" s="103"/>
      <c r="P67" s="103"/>
      <c r="Q67" s="103"/>
      <c r="R67" s="103"/>
      <c r="S67" s="103"/>
      <c r="T67" s="103"/>
      <c r="U67" s="103"/>
      <c r="V67" s="103"/>
      <c r="W67" s="103"/>
      <c r="X67" s="103"/>
      <c r="Y67" s="103"/>
      <c r="Z67" s="103"/>
      <c r="AA67" s="103"/>
      <c r="AB67" s="103"/>
      <c r="AC67"/>
      <c r="AD67"/>
      <c r="AE67" s="103">
        <v>-915787</v>
      </c>
      <c r="AF67" s="103"/>
      <c r="AG67" s="103">
        <v>0</v>
      </c>
      <c r="AH67" s="103"/>
      <c r="AI67" s="103"/>
      <c r="AJ67" s="103"/>
      <c r="AK67" s="62">
        <v>-915787</v>
      </c>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row>
    <row r="68" spans="1:253" ht="13.5" thickBot="1">
      <c r="A68" s="2"/>
      <c r="B68" s="141">
        <v>165</v>
      </c>
      <c r="C68" s="40">
        <v>12150.739</v>
      </c>
      <c r="D68" s="144">
        <v>12150.739</v>
      </c>
      <c r="E68" s="2"/>
      <c r="F68" s="2"/>
      <c r="G68" s="143">
        <v>12150.739</v>
      </c>
      <c r="H68"/>
      <c r="I68"/>
      <c r="J68" s="103"/>
      <c r="K68" s="103"/>
      <c r="L68" s="103"/>
      <c r="M68" s="103"/>
      <c r="N68" s="103"/>
      <c r="O68" s="103"/>
      <c r="P68" s="103"/>
      <c r="Q68" s="103"/>
      <c r="R68" s="103"/>
      <c r="S68" s="103"/>
      <c r="T68" s="103"/>
      <c r="U68" s="103"/>
      <c r="V68" s="103"/>
      <c r="W68" s="103"/>
      <c r="X68" s="103"/>
      <c r="Y68" s="103"/>
      <c r="Z68" s="103"/>
      <c r="AA68" s="103"/>
      <c r="AB68" s="103"/>
      <c r="AC68"/>
      <c r="AD68"/>
      <c r="AE68" s="141">
        <v>-373468</v>
      </c>
      <c r="AF68" s="141">
        <v>4032906</v>
      </c>
      <c r="AG68" s="141">
        <v>1407130</v>
      </c>
      <c r="AH68" s="141">
        <v>7026795</v>
      </c>
      <c r="AI68" s="141">
        <v>57373</v>
      </c>
      <c r="AJ68" s="141"/>
      <c r="AK68" s="141">
        <v>12150736</v>
      </c>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ht="14.25" thickBot="1" thickTop="1">
      <c r="A69" s="118"/>
      <c r="B69" s="103"/>
      <c r="C69" s="123"/>
      <c r="D69" s="118"/>
      <c r="E69" s="118"/>
      <c r="F69" s="118"/>
      <c r="G69" s="145"/>
      <c r="H69"/>
      <c r="I69"/>
      <c r="J69" s="146"/>
      <c r="K69" s="146"/>
      <c r="L69" s="146"/>
      <c r="M69" s="146"/>
      <c r="N69" s="146"/>
      <c r="O69" s="147"/>
      <c r="P69" s="147"/>
      <c r="Q69" s="148"/>
      <c r="R69" s="146"/>
      <c r="S69" s="146"/>
      <c r="T69" s="147"/>
      <c r="U69" s="146"/>
      <c r="V69" s="146"/>
      <c r="W69" s="146"/>
      <c r="X69" s="146"/>
      <c r="Y69" s="146"/>
      <c r="Z69" s="146"/>
      <c r="AA69" s="146"/>
      <c r="AB69" s="146"/>
      <c r="AC69"/>
      <c r="AD69"/>
      <c r="AE69" s="103"/>
      <c r="AF69" s="103"/>
      <c r="AG69" s="103"/>
      <c r="AH69" s="103"/>
      <c r="AI69" s="103"/>
      <c r="AJ69" s="103"/>
      <c r="AK69" s="103"/>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row>
    <row r="70" spans="1:253" ht="13.5" thickTop="1">
      <c r="A70" s="2"/>
      <c r="B70" s="103"/>
      <c r="C70" s="12"/>
      <c r="D70" s="2"/>
      <c r="E70" s="2"/>
      <c r="F70" s="2"/>
      <c r="G70" s="103"/>
      <c r="H70"/>
      <c r="I70"/>
      <c r="J70" s="62"/>
      <c r="K70"/>
      <c r="L70"/>
      <c r="M70"/>
      <c r="N70"/>
      <c r="O70"/>
      <c r="P70"/>
      <c r="Q70" s="62"/>
      <c r="R70"/>
      <c r="S70"/>
      <c r="T70"/>
      <c r="U70"/>
      <c r="V70"/>
      <c r="W70"/>
      <c r="X70"/>
      <c r="Y70"/>
      <c r="Z70" s="103"/>
      <c r="AA70"/>
      <c r="AB70" s="103"/>
      <c r="AC70"/>
      <c r="AD70"/>
      <c r="AE70" s="103"/>
      <c r="AF70" s="103"/>
      <c r="AG70" s="103"/>
      <c r="AH70" s="103"/>
      <c r="AI70" s="103"/>
      <c r="AJ70" s="103"/>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ht="12.75">
      <c r="A71" s="2" t="s">
        <v>171</v>
      </c>
      <c r="B71" s="103"/>
      <c r="C71" s="12">
        <v>-0.0003999999989900971</v>
      </c>
      <c r="D71" s="103"/>
      <c r="E71" s="2"/>
      <c r="F71" s="2"/>
      <c r="G71" s="103">
        <v>-0.0003999999989900971</v>
      </c>
      <c r="H71"/>
      <c r="I71"/>
      <c r="J71"/>
      <c r="K71"/>
      <c r="L71"/>
      <c r="M71"/>
      <c r="N71"/>
      <c r="O71"/>
      <c r="P71"/>
      <c r="Q71"/>
      <c r="R71"/>
      <c r="S71"/>
      <c r="T71"/>
      <c r="U71"/>
      <c r="V71"/>
      <c r="W71"/>
      <c r="X71"/>
      <c r="Y71"/>
      <c r="Z71"/>
      <c r="AA71"/>
      <c r="AB71" s="103"/>
      <c r="AC71"/>
      <c r="AD71"/>
      <c r="AE71" s="103"/>
      <c r="AF71" s="103"/>
      <c r="AG71" s="103"/>
      <c r="AH71" s="103"/>
      <c r="AI71" s="103"/>
      <c r="AJ71" s="103"/>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row>
    <row r="72" spans="1:253" ht="12.75">
      <c r="A72" s="2"/>
      <c r="B72" s="2"/>
      <c r="C72" s="12"/>
      <c r="D72" s="2"/>
      <c r="E72" s="2"/>
      <c r="F72" s="2"/>
      <c r="G72" s="103"/>
      <c r="H72"/>
      <c r="I72"/>
      <c r="J72"/>
      <c r="K72"/>
      <c r="L72"/>
      <c r="M72"/>
      <c r="N72"/>
      <c r="O72"/>
      <c r="P72"/>
      <c r="Q72"/>
      <c r="R72"/>
      <c r="S72"/>
      <c r="T72"/>
      <c r="U72"/>
      <c r="V72"/>
      <c r="W72"/>
      <c r="X72"/>
      <c r="Y72"/>
      <c r="Z72"/>
      <c r="AA72"/>
      <c r="AB72" s="103"/>
      <c r="AC72"/>
      <c r="AD72"/>
      <c r="AE72" s="103"/>
      <c r="AF72" s="103"/>
      <c r="AG72" s="103"/>
      <c r="AH72" s="103"/>
      <c r="AI72" s="103"/>
      <c r="AJ72" s="103"/>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ht="12.75">
      <c r="A73" s="2"/>
      <c r="B73" s="2"/>
      <c r="C73" s="12"/>
      <c r="D73" s="2"/>
      <c r="E73" s="2"/>
      <c r="F73" s="2"/>
      <c r="G73" s="103"/>
      <c r="H73"/>
      <c r="I73"/>
      <c r="J73"/>
      <c r="K73"/>
      <c r="L73"/>
      <c r="M73"/>
      <c r="N73"/>
      <c r="O73"/>
      <c r="P73"/>
      <c r="Q73"/>
      <c r="R73"/>
      <c r="S73"/>
      <c r="T73"/>
      <c r="U73"/>
      <c r="V73"/>
      <c r="W73"/>
      <c r="X73"/>
      <c r="Y73"/>
      <c r="Z73"/>
      <c r="AA73"/>
      <c r="AB73" s="103"/>
      <c r="AC73"/>
      <c r="AD73"/>
      <c r="AE73" s="103"/>
      <c r="AF73" s="103"/>
      <c r="AG73" s="103"/>
      <c r="AH73" s="103"/>
      <c r="AI73" s="103"/>
      <c r="AJ73" s="10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ht="12.75">
      <c r="A74" s="2"/>
      <c r="B74" s="2"/>
      <c r="C74" s="12"/>
      <c r="D74" s="2"/>
      <c r="E74" s="2"/>
      <c r="F74" s="2"/>
      <c r="G74" s="103"/>
      <c r="H74"/>
      <c r="I74"/>
      <c r="J74"/>
      <c r="K74"/>
      <c r="L74"/>
      <c r="M74"/>
      <c r="N74"/>
      <c r="O74"/>
      <c r="P74"/>
      <c r="Q74"/>
      <c r="R74"/>
      <c r="S74"/>
      <c r="T74"/>
      <c r="U74"/>
      <c r="V74"/>
      <c r="W74"/>
      <c r="X74"/>
      <c r="Y74"/>
      <c r="Z74"/>
      <c r="AA74"/>
      <c r="AB74" s="103"/>
      <c r="AC74"/>
      <c r="AD74"/>
      <c r="AE74" s="103"/>
      <c r="AF74" s="103"/>
      <c r="AG74" s="103"/>
      <c r="AH74" s="103"/>
      <c r="AI74" s="103"/>
      <c r="AJ74" s="103"/>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ht="12.75">
      <c r="A75" s="2"/>
      <c r="B75" s="2"/>
      <c r="C75" s="12"/>
      <c r="D75" s="2"/>
      <c r="E75" s="2"/>
      <c r="F75" s="2"/>
      <c r="G75" s="103"/>
      <c r="H75"/>
      <c r="I75"/>
      <c r="J75"/>
      <c r="K75"/>
      <c r="L75"/>
      <c r="M75"/>
      <c r="N75"/>
      <c r="O75"/>
      <c r="P75"/>
      <c r="Q75"/>
      <c r="R75"/>
      <c r="S75"/>
      <c r="T75"/>
      <c r="U75"/>
      <c r="V75"/>
      <c r="W75"/>
      <c r="X75"/>
      <c r="Y75"/>
      <c r="Z75"/>
      <c r="AA75"/>
      <c r="AB75" s="103"/>
      <c r="AC75"/>
      <c r="AD75"/>
      <c r="AE75" s="103"/>
      <c r="AF75" s="103"/>
      <c r="AG75" s="103"/>
      <c r="AH75" s="103"/>
      <c r="AI75" s="103"/>
      <c r="AJ75" s="103"/>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ht="12.75">
      <c r="A76" s="2"/>
      <c r="B76" s="2"/>
      <c r="C76" s="12"/>
      <c r="D76" s="2"/>
      <c r="E76" s="2"/>
      <c r="F76" s="2"/>
      <c r="G76" s="103"/>
      <c r="H76"/>
      <c r="I76"/>
      <c r="J76"/>
      <c r="K76"/>
      <c r="L76"/>
      <c r="M76"/>
      <c r="N76"/>
      <c r="O76"/>
      <c r="P76"/>
      <c r="Q76"/>
      <c r="R76"/>
      <c r="S76"/>
      <c r="T76"/>
      <c r="U76"/>
      <c r="V76"/>
      <c r="W76"/>
      <c r="X76"/>
      <c r="Y76"/>
      <c r="Z76"/>
      <c r="AA76"/>
      <c r="AB76" s="103"/>
      <c r="AC76"/>
      <c r="AD76"/>
      <c r="AE76" s="103"/>
      <c r="AF76" s="103"/>
      <c r="AG76" s="103"/>
      <c r="AH76" s="103"/>
      <c r="AI76" s="103"/>
      <c r="AJ76" s="103"/>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ht="12.75">
      <c r="A77" s="2"/>
      <c r="B77" s="2"/>
      <c r="C77" s="12"/>
      <c r="D77" s="2"/>
      <c r="E77" s="2"/>
      <c r="F77" s="2"/>
      <c r="G77" s="103"/>
      <c r="H77"/>
      <c r="I77"/>
      <c r="J77"/>
      <c r="K77"/>
      <c r="L77"/>
      <c r="M77"/>
      <c r="N77"/>
      <c r="O77"/>
      <c r="P77"/>
      <c r="Q77"/>
      <c r="R77"/>
      <c r="S77"/>
      <c r="T77"/>
      <c r="U77"/>
      <c r="V77"/>
      <c r="W77"/>
      <c r="X77"/>
      <c r="Y77"/>
      <c r="Z77"/>
      <c r="AA77"/>
      <c r="AB77" s="103"/>
      <c r="AC77"/>
      <c r="AD77"/>
      <c r="AE77" s="103"/>
      <c r="AF77" s="103"/>
      <c r="AG77" s="103"/>
      <c r="AH77" s="103"/>
      <c r="AI77" s="103"/>
      <c r="AJ77" s="103"/>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ht="12.75">
      <c r="A78" s="2"/>
      <c r="B78" s="2"/>
      <c r="C78" s="12"/>
      <c r="D78" s="2"/>
      <c r="E78" s="2"/>
      <c r="F78" s="2"/>
      <c r="G78" s="103"/>
      <c r="H78"/>
      <c r="I78"/>
      <c r="J78"/>
      <c r="K78"/>
      <c r="L78"/>
      <c r="M78"/>
      <c r="N78"/>
      <c r="O78"/>
      <c r="P78"/>
      <c r="Q78"/>
      <c r="R78"/>
      <c r="S78"/>
      <c r="T78"/>
      <c r="U78"/>
      <c r="V78"/>
      <c r="W78"/>
      <c r="X78"/>
      <c r="Y78"/>
      <c r="Z78"/>
      <c r="AA78"/>
      <c r="AB78" s="103"/>
      <c r="AC78"/>
      <c r="AD78"/>
      <c r="AE78" s="103"/>
      <c r="AF78" s="103"/>
      <c r="AG78" s="103"/>
      <c r="AH78" s="103"/>
      <c r="AI78" s="103"/>
      <c r="AJ78" s="103"/>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ht="12.75">
      <c r="A79" s="2"/>
      <c r="B79" s="2"/>
      <c r="C79" s="12"/>
      <c r="D79" s="2"/>
      <c r="E79" s="2"/>
      <c r="F79" s="2"/>
      <c r="G79" s="103"/>
      <c r="H79"/>
      <c r="I79"/>
      <c r="J79"/>
      <c r="K79"/>
      <c r="L79"/>
      <c r="M79"/>
      <c r="N79"/>
      <c r="O79"/>
      <c r="P79"/>
      <c r="Q79"/>
      <c r="R79"/>
      <c r="S79"/>
      <c r="T79"/>
      <c r="U79"/>
      <c r="V79"/>
      <c r="W79"/>
      <c r="X79"/>
      <c r="Y79"/>
      <c r="Z79"/>
      <c r="AA79"/>
      <c r="AB79" s="103"/>
      <c r="AC79"/>
      <c r="AD79"/>
      <c r="AE79" s="103"/>
      <c r="AF79" s="103"/>
      <c r="AG79" s="103"/>
      <c r="AH79" s="103"/>
      <c r="AI79" s="103"/>
      <c r="AJ79" s="103"/>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253" ht="12.75">
      <c r="A80" s="2"/>
      <c r="B80" s="2"/>
      <c r="C80" s="12"/>
      <c r="D80" s="2"/>
      <c r="E80" s="2"/>
      <c r="F80" s="2"/>
      <c r="G80" s="103"/>
      <c r="H80"/>
      <c r="I80"/>
      <c r="J80"/>
      <c r="K80"/>
      <c r="L80"/>
      <c r="M80"/>
      <c r="N80"/>
      <c r="O80"/>
      <c r="P80"/>
      <c r="Q80"/>
      <c r="R80"/>
      <c r="S80"/>
      <c r="T80"/>
      <c r="U80"/>
      <c r="V80"/>
      <c r="W80"/>
      <c r="X80"/>
      <c r="Y80"/>
      <c r="Z80"/>
      <c r="AA80"/>
      <c r="AB80" s="103"/>
      <c r="AC80"/>
      <c r="AD80"/>
      <c r="AE80" s="103"/>
      <c r="AF80" s="103"/>
      <c r="AG80" s="103"/>
      <c r="AH80" s="103"/>
      <c r="AI80" s="103"/>
      <c r="AJ80" s="103"/>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row>
    <row r="81" spans="1:253" ht="12.75">
      <c r="A81" s="2"/>
      <c r="B81" s="2"/>
      <c r="C81" s="12"/>
      <c r="D81" s="2"/>
      <c r="E81" s="2"/>
      <c r="F81" s="2"/>
      <c r="G81" s="10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row>
    <row r="82" spans="1:253" ht="12.75">
      <c r="A82" s="2"/>
      <c r="B82" s="2"/>
      <c r="C82" s="12"/>
      <c r="D82" s="2"/>
      <c r="E82" s="2"/>
      <c r="F82" s="2"/>
      <c r="G82" s="10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row>
    <row r="83" spans="1:253" ht="12.75">
      <c r="A83" s="2"/>
      <c r="B83" s="2"/>
      <c r="C83" s="12"/>
      <c r="D83" s="2"/>
      <c r="E83" s="2"/>
      <c r="F83" s="2"/>
      <c r="G83" s="10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row>
    <row r="84" spans="1:253" ht="12.75">
      <c r="A84"/>
      <c r="B84"/>
      <c r="C84" s="103"/>
      <c r="D84"/>
      <c r="E84"/>
      <c r="F84"/>
      <c r="G84" s="10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row>
    <row r="85" spans="1:253" ht="12.75">
      <c r="A85"/>
      <c r="B85"/>
      <c r="C85" s="103"/>
      <c r="D85"/>
      <c r="E85"/>
      <c r="F85"/>
      <c r="G85" s="10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row>
    <row r="86" spans="1:253" ht="12.75">
      <c r="A86"/>
      <c r="B86"/>
      <c r="C86" s="103"/>
      <c r="D86"/>
      <c r="E86"/>
      <c r="F86"/>
      <c r="G86" s="10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row>
    <row r="87" spans="1:253" ht="12.75">
      <c r="A87"/>
      <c r="B87"/>
      <c r="C87" s="103"/>
      <c r="D87"/>
      <c r="E87"/>
      <c r="F87"/>
      <c r="G87" s="10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row>
    <row r="88" spans="1:253" ht="12.75">
      <c r="A88"/>
      <c r="B88"/>
      <c r="C88"/>
      <c r="D88"/>
      <c r="E88"/>
      <c r="F88"/>
      <c r="G88" s="10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row>
    <row r="89" spans="1:253" ht="12.75">
      <c r="A89"/>
      <c r="B89"/>
      <c r="C89"/>
      <c r="D89"/>
      <c r="E89"/>
      <c r="F89"/>
      <c r="G89" s="10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row>
    <row r="90" spans="1:253" ht="12.75">
      <c r="A90"/>
      <c r="B90"/>
      <c r="C90"/>
      <c r="D90"/>
      <c r="E90"/>
      <c r="F90"/>
      <c r="G90" s="10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row>
    <row r="91" spans="1:253" ht="12.75">
      <c r="A91"/>
      <c r="B91"/>
      <c r="C91"/>
      <c r="D91"/>
      <c r="E91"/>
      <c r="F91"/>
      <c r="G91" s="10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row>
    <row r="92" spans="1:253" ht="12.75">
      <c r="A92"/>
      <c r="B92"/>
      <c r="C92"/>
      <c r="D92"/>
      <c r="E92"/>
      <c r="F92"/>
      <c r="G92" s="10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row>
    <row r="93" spans="1:253" ht="12.75">
      <c r="A93"/>
      <c r="B93"/>
      <c r="C93"/>
      <c r="D93"/>
      <c r="E93"/>
      <c r="F93"/>
      <c r="G93" s="10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row>
    <row r="94" spans="1:253" ht="12.75">
      <c r="A94"/>
      <c r="B94"/>
      <c r="C94"/>
      <c r="D94"/>
      <c r="E94"/>
      <c r="F94"/>
      <c r="G94" s="10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row>
    <row r="95" spans="1:253" ht="12.75">
      <c r="A95"/>
      <c r="B95"/>
      <c r="C95"/>
      <c r="D95"/>
      <c r="E95"/>
      <c r="F95"/>
      <c r="G95" s="10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row>
    <row r="96" spans="1:253" ht="12.75">
      <c r="A96"/>
      <c r="B96"/>
      <c r="C96"/>
      <c r="D96"/>
      <c r="E96"/>
      <c r="F96"/>
      <c r="G96" s="10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row>
    <row r="97" spans="1:253" ht="12.75">
      <c r="A97"/>
      <c r="B97"/>
      <c r="C97"/>
      <c r="D97"/>
      <c r="E97"/>
      <c r="F97"/>
      <c r="G97" s="10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row>
    <row r="98" spans="1:253" ht="12.75">
      <c r="A98"/>
      <c r="B98"/>
      <c r="C98"/>
      <c r="D98"/>
      <c r="E98"/>
      <c r="F98"/>
      <c r="G98" s="10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row>
    <row r="99" spans="1:253" ht="12.75">
      <c r="A99"/>
      <c r="B99"/>
      <c r="C99"/>
      <c r="D99"/>
      <c r="E99"/>
      <c r="F99"/>
      <c r="G99" s="10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row>
    <row r="100" spans="1:253" ht="12.75">
      <c r="A100"/>
      <c r="B100"/>
      <c r="C100"/>
      <c r="D100"/>
      <c r="E100"/>
      <c r="F100"/>
      <c r="G100" s="10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row>
    <row r="101" spans="1:253" ht="12.75">
      <c r="A101"/>
      <c r="B101"/>
      <c r="C101"/>
      <c r="D101"/>
      <c r="E101"/>
      <c r="F101"/>
      <c r="G101" s="10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row>
    <row r="102" spans="1:253" ht="12.75">
      <c r="A102"/>
      <c r="B102"/>
      <c r="C102"/>
      <c r="D102"/>
      <c r="E102"/>
      <c r="F102"/>
      <c r="G102" s="10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row>
    <row r="103" spans="1:253" ht="12.75">
      <c r="A103"/>
      <c r="B103"/>
      <c r="C103"/>
      <c r="D103"/>
      <c r="E103"/>
      <c r="F103"/>
      <c r="G103" s="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row>
    <row r="104" spans="1:253" ht="12.75">
      <c r="A104"/>
      <c r="B104"/>
      <c r="C104"/>
      <c r="D104"/>
      <c r="E104"/>
      <c r="F104"/>
      <c r="G104" s="10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row>
    <row r="105" spans="1:253" ht="12.75">
      <c r="A105"/>
      <c r="B105"/>
      <c r="C105"/>
      <c r="D105"/>
      <c r="E105"/>
      <c r="F105"/>
      <c r="G105" s="10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row>
    <row r="106" spans="1:253" ht="12.75">
      <c r="A106"/>
      <c r="B106"/>
      <c r="C106"/>
      <c r="D106"/>
      <c r="E106"/>
      <c r="F106"/>
      <c r="G106" s="10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row>
    <row r="107" spans="1:253" ht="12.75">
      <c r="A107"/>
      <c r="B107"/>
      <c r="C107"/>
      <c r="D107"/>
      <c r="E107"/>
      <c r="F107"/>
      <c r="G107" s="10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row>
    <row r="108" spans="1:253" ht="12.75">
      <c r="A108"/>
      <c r="B108"/>
      <c r="C108"/>
      <c r="D108"/>
      <c r="E108"/>
      <c r="F108"/>
      <c r="G108" s="10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row>
    <row r="109" spans="1:253" ht="12.75">
      <c r="A109"/>
      <c r="B109"/>
      <c r="C109"/>
      <c r="D109"/>
      <c r="E109"/>
      <c r="F109"/>
      <c r="G109" s="10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row>
    <row r="110" spans="1:253" ht="12.75">
      <c r="A110"/>
      <c r="B110"/>
      <c r="C110"/>
      <c r="D110"/>
      <c r="E110"/>
      <c r="F110"/>
      <c r="G110" s="10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row>
    <row r="111" spans="1:253" ht="12.75">
      <c r="A111"/>
      <c r="B111"/>
      <c r="C111"/>
      <c r="D111"/>
      <c r="E111"/>
      <c r="F111"/>
      <c r="G111" s="10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row>
    <row r="112" spans="1:253" ht="12.75">
      <c r="A112"/>
      <c r="B112"/>
      <c r="C112"/>
      <c r="D112"/>
      <c r="E112"/>
      <c r="F112"/>
      <c r="G112" s="10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row>
    <row r="113" spans="1:253" ht="12.75">
      <c r="A113"/>
      <c r="B113"/>
      <c r="C113"/>
      <c r="D113"/>
      <c r="E113"/>
      <c r="F113"/>
      <c r="G113" s="10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row>
    <row r="114" spans="1:253" ht="12.75">
      <c r="A114"/>
      <c r="B114"/>
      <c r="C114"/>
      <c r="D114"/>
      <c r="E114"/>
      <c r="F114"/>
      <c r="G114" s="10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row>
    <row r="115" spans="1:253" ht="12.75">
      <c r="A115"/>
      <c r="B115"/>
      <c r="C115"/>
      <c r="D115"/>
      <c r="E115"/>
      <c r="F115"/>
      <c r="G115" s="103"/>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row>
    <row r="116" spans="1:253" ht="12.75">
      <c r="A116"/>
      <c r="B116"/>
      <c r="C116"/>
      <c r="D116"/>
      <c r="E116"/>
      <c r="F116"/>
      <c r="G116" s="103"/>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row>
    <row r="117" spans="1:253" ht="12.75">
      <c r="A117"/>
      <c r="B117"/>
      <c r="C117"/>
      <c r="D117"/>
      <c r="E117"/>
      <c r="F117"/>
      <c r="G117" s="103"/>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row>
    <row r="118" spans="1:253" ht="12.75">
      <c r="A118"/>
      <c r="B118"/>
      <c r="C118"/>
      <c r="D118"/>
      <c r="E118"/>
      <c r="F118"/>
      <c r="G118" s="103"/>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row>
    <row r="119" spans="1:253" ht="12.75">
      <c r="A119"/>
      <c r="B119"/>
      <c r="C119"/>
      <c r="D119"/>
      <c r="E119"/>
      <c r="F119"/>
      <c r="G119" s="103"/>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row>
    <row r="120" spans="1:253" ht="12.75">
      <c r="A120"/>
      <c r="B120"/>
      <c r="C120"/>
      <c r="D120"/>
      <c r="E120"/>
      <c r="F120"/>
      <c r="G120" s="103"/>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row>
    <row r="121" spans="1:253" ht="12.75">
      <c r="A121"/>
      <c r="B121"/>
      <c r="C121"/>
      <c r="D121"/>
      <c r="E121"/>
      <c r="F121"/>
      <c r="G121" s="103"/>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row>
    <row r="122" spans="1:253" ht="12.75">
      <c r="A122"/>
      <c r="B122"/>
      <c r="C122"/>
      <c r="D122"/>
      <c r="E122"/>
      <c r="F122"/>
      <c r="G122" s="103"/>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row>
    <row r="123" spans="1:253" ht="12.75">
      <c r="A123"/>
      <c r="B123"/>
      <c r="C123"/>
      <c r="D123"/>
      <c r="E123"/>
      <c r="F123"/>
      <c r="G123" s="10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row>
    <row r="124" spans="1:253" ht="12.75">
      <c r="A124"/>
      <c r="B124"/>
      <c r="C124"/>
      <c r="D124"/>
      <c r="E124"/>
      <c r="F124"/>
      <c r="G124" s="103"/>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row>
    <row r="125" spans="1:253" ht="12.75">
      <c r="A125"/>
      <c r="B125"/>
      <c r="C125"/>
      <c r="D125"/>
      <c r="E125"/>
      <c r="F125"/>
      <c r="G125" s="103"/>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row>
    <row r="126" spans="1:253" ht="12.75">
      <c r="A126"/>
      <c r="B126"/>
      <c r="C126"/>
      <c r="D126"/>
      <c r="E126"/>
      <c r="F126"/>
      <c r="G126" s="103"/>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row>
    <row r="127" spans="1:253" ht="12.75">
      <c r="A127"/>
      <c r="B127"/>
      <c r="C127"/>
      <c r="D127"/>
      <c r="E127"/>
      <c r="F127"/>
      <c r="G127" s="103"/>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row>
    <row r="128" spans="1:253" ht="12.75">
      <c r="A128"/>
      <c r="B128"/>
      <c r="C128"/>
      <c r="D128"/>
      <c r="E128"/>
      <c r="F128"/>
      <c r="G128" s="103"/>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row>
    <row r="129" spans="1:253" ht="12.75">
      <c r="A129"/>
      <c r="B129"/>
      <c r="C129"/>
      <c r="D129"/>
      <c r="E129"/>
      <c r="F129"/>
      <c r="G129" s="103"/>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row>
    <row r="130" spans="1:253" ht="12.75">
      <c r="A130"/>
      <c r="B130"/>
      <c r="C130"/>
      <c r="D130"/>
      <c r="E130"/>
      <c r="F130"/>
      <c r="G130" s="103"/>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row>
    <row r="131" spans="1:253" ht="12.75">
      <c r="A131"/>
      <c r="B131"/>
      <c r="C131"/>
      <c r="D131"/>
      <c r="E131"/>
      <c r="F131"/>
      <c r="G131" s="103"/>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row>
    <row r="132" spans="1:253" ht="12.75">
      <c r="A132"/>
      <c r="B132"/>
      <c r="C132"/>
      <c r="D132"/>
      <c r="E132"/>
      <c r="F132"/>
      <c r="G132" s="103"/>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row>
    <row r="133" spans="1:253" ht="12.75">
      <c r="A133"/>
      <c r="B133"/>
      <c r="C133"/>
      <c r="D133"/>
      <c r="E133"/>
      <c r="F133"/>
      <c r="G133" s="10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row>
    <row r="134" spans="1:253" ht="12.75">
      <c r="A134"/>
      <c r="B134"/>
      <c r="C134"/>
      <c r="D134"/>
      <c r="E134"/>
      <c r="F134"/>
      <c r="G134" s="103"/>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row>
    <row r="135" spans="1:253" ht="12.75">
      <c r="A135"/>
      <c r="B135"/>
      <c r="C135"/>
      <c r="D135"/>
      <c r="E135"/>
      <c r="F135"/>
      <c r="G135" s="103"/>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row>
    <row r="136" spans="1:253" ht="12.75">
      <c r="A136"/>
      <c r="B136"/>
      <c r="C136"/>
      <c r="D136"/>
      <c r="E136"/>
      <c r="F136"/>
      <c r="G136" s="103"/>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row>
    <row r="137" spans="1:253" ht="12.75">
      <c r="A137"/>
      <c r="B137"/>
      <c r="C137"/>
      <c r="D137"/>
      <c r="E137"/>
      <c r="F137"/>
      <c r="G137" s="103"/>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row>
    <row r="138" spans="1:253" ht="12.75">
      <c r="A138"/>
      <c r="B138"/>
      <c r="C138"/>
      <c r="D138"/>
      <c r="E138"/>
      <c r="F138"/>
      <c r="G138" s="103"/>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row>
    <row r="139" spans="1:253" ht="12.75">
      <c r="A139"/>
      <c r="B139"/>
      <c r="C139"/>
      <c r="D139"/>
      <c r="E139"/>
      <c r="F139"/>
      <c r="G139" s="103"/>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row>
    <row r="140" spans="1:253" ht="12.75">
      <c r="A140"/>
      <c r="B140"/>
      <c r="C140"/>
      <c r="D140"/>
      <c r="E140"/>
      <c r="F140"/>
      <c r="G140" s="103"/>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row>
    <row r="141" spans="1:253" ht="12.75">
      <c r="A141"/>
      <c r="B141"/>
      <c r="C141"/>
      <c r="D141"/>
      <c r="E141"/>
      <c r="F141"/>
      <c r="G141" s="103"/>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row>
    <row r="142" spans="1:253" ht="12.75">
      <c r="A142"/>
      <c r="B142"/>
      <c r="C142"/>
      <c r="D142"/>
      <c r="E142"/>
      <c r="F142"/>
      <c r="G142" s="103"/>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row>
    <row r="143" spans="1:253" ht="12.75">
      <c r="A143"/>
      <c r="B143"/>
      <c r="C143"/>
      <c r="D143"/>
      <c r="E143"/>
      <c r="F143"/>
      <c r="G143" s="10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row>
    <row r="144" spans="1:253" ht="12.75">
      <c r="A144"/>
      <c r="B144"/>
      <c r="C144"/>
      <c r="D144"/>
      <c r="E144"/>
      <c r="F144"/>
      <c r="G144" s="103"/>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row>
    <row r="145" spans="1:253" ht="12.75">
      <c r="A145"/>
      <c r="B145"/>
      <c r="C145"/>
      <c r="D145"/>
      <c r="E145"/>
      <c r="F145"/>
      <c r="G145" s="103"/>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row>
    <row r="146" spans="1:253" ht="12.75">
      <c r="A146"/>
      <c r="B146"/>
      <c r="C146"/>
      <c r="D146"/>
      <c r="E146"/>
      <c r="F146"/>
      <c r="G146" s="103"/>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row>
    <row r="147" spans="1:253" ht="12.75">
      <c r="A147"/>
      <c r="B147"/>
      <c r="C147"/>
      <c r="D147"/>
      <c r="E147"/>
      <c r="F147"/>
      <c r="G147" s="103"/>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row>
    <row r="148" spans="1:253" ht="12.75">
      <c r="A148"/>
      <c r="B148"/>
      <c r="C148"/>
      <c r="D148"/>
      <c r="E148"/>
      <c r="F148"/>
      <c r="G148" s="103"/>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row>
    <row r="149" spans="1:253" ht="12.75">
      <c r="A149"/>
      <c r="B149"/>
      <c r="C149"/>
      <c r="D149"/>
      <c r="E149"/>
      <c r="F149"/>
      <c r="G149" s="103"/>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row>
    <row r="150" spans="1:253" ht="12.75">
      <c r="A150"/>
      <c r="B150"/>
      <c r="C150"/>
      <c r="D150"/>
      <c r="E150"/>
      <c r="F150"/>
      <c r="G150" s="103"/>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row>
    <row r="151" spans="1:253" ht="12.75">
      <c r="A151"/>
      <c r="B151"/>
      <c r="C151"/>
      <c r="D151"/>
      <c r="E151"/>
      <c r="F151"/>
      <c r="G151" s="103"/>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row>
    <row r="152" spans="1:253" ht="12.75">
      <c r="A152"/>
      <c r="B152"/>
      <c r="C152"/>
      <c r="D152"/>
      <c r="E152"/>
      <c r="F152"/>
      <c r="G152" s="103"/>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row>
    <row r="153" spans="1:253" ht="12.75">
      <c r="A153"/>
      <c r="B153"/>
      <c r="C153"/>
      <c r="D153"/>
      <c r="E153"/>
      <c r="F153"/>
      <c r="G153" s="10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row>
    <row r="154" spans="1:253" ht="12.75">
      <c r="A154"/>
      <c r="B154"/>
      <c r="C154"/>
      <c r="D154"/>
      <c r="E154"/>
      <c r="F154"/>
      <c r="G154" s="103"/>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row>
    <row r="155" spans="1:253" ht="12.75">
      <c r="A155"/>
      <c r="B155"/>
      <c r="C155"/>
      <c r="D155"/>
      <c r="E155"/>
      <c r="F155"/>
      <c r="G155" s="103"/>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row>
    <row r="156" spans="1:253" ht="12.75">
      <c r="A156"/>
      <c r="B156"/>
      <c r="C156"/>
      <c r="D156"/>
      <c r="E156"/>
      <c r="F156"/>
      <c r="G156" s="103"/>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row>
    <row r="157" spans="1:253" ht="12.75">
      <c r="A157"/>
      <c r="B157"/>
      <c r="C157"/>
      <c r="D157"/>
      <c r="E157"/>
      <c r="F157"/>
      <c r="G157" s="103"/>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row>
    <row r="158" spans="1:253" ht="12.75">
      <c r="A158"/>
      <c r="B158"/>
      <c r="C158"/>
      <c r="D158"/>
      <c r="E158"/>
      <c r="F158"/>
      <c r="G158" s="103"/>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row>
    <row r="159" spans="1:253" ht="12.75">
      <c r="A159"/>
      <c r="B159"/>
      <c r="C159"/>
      <c r="D159"/>
      <c r="E159"/>
      <c r="F159"/>
      <c r="G159" s="103"/>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row>
    <row r="160" spans="1:253" ht="12.75">
      <c r="A160"/>
      <c r="B160"/>
      <c r="C160"/>
      <c r="D160"/>
      <c r="E160"/>
      <c r="F160"/>
      <c r="G160" s="103"/>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row>
    <row r="161" spans="1:253" ht="12.75">
      <c r="A161"/>
      <c r="B161"/>
      <c r="C161"/>
      <c r="D161"/>
      <c r="E161"/>
      <c r="F161"/>
      <c r="G161" s="103"/>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row>
    <row r="162" spans="1:253" ht="12.75">
      <c r="A162"/>
      <c r="B162"/>
      <c r="C162"/>
      <c r="D162"/>
      <c r="E162"/>
      <c r="F162"/>
      <c r="G162" s="103"/>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row>
    <row r="163" spans="1:253" ht="12.75">
      <c r="A163"/>
      <c r="B163"/>
      <c r="C163"/>
      <c r="D163"/>
      <c r="E163"/>
      <c r="F163"/>
      <c r="G163" s="10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row>
    <row r="164" spans="1:253" ht="12.75">
      <c r="A164"/>
      <c r="B164"/>
      <c r="C164"/>
      <c r="D164"/>
      <c r="E164"/>
      <c r="F164"/>
      <c r="G164" s="103"/>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row>
    <row r="165" spans="1:253" ht="12.75">
      <c r="A165"/>
      <c r="B165"/>
      <c r="C165"/>
      <c r="D165"/>
      <c r="E165"/>
      <c r="F165"/>
      <c r="G165" s="103"/>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row>
    <row r="166" spans="1:253" ht="12.75">
      <c r="A166"/>
      <c r="B166"/>
      <c r="C166"/>
      <c r="D166"/>
      <c r="E166"/>
      <c r="F166"/>
      <c r="G166" s="103"/>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row>
    <row r="167" spans="1:253" ht="12.75">
      <c r="A167"/>
      <c r="B167"/>
      <c r="C167"/>
      <c r="D167"/>
      <c r="E167"/>
      <c r="F167"/>
      <c r="G167" s="103"/>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row>
    <row r="168" spans="1:253" ht="12.75">
      <c r="A168"/>
      <c r="B168"/>
      <c r="C168"/>
      <c r="D168"/>
      <c r="E168"/>
      <c r="F168"/>
      <c r="G168" s="103"/>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row>
    <row r="169" spans="1:253" ht="12.75">
      <c r="A169"/>
      <c r="B169"/>
      <c r="C169"/>
      <c r="D169"/>
      <c r="E169"/>
      <c r="F169"/>
      <c r="G169" s="103"/>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row>
    <row r="170" spans="1:253" ht="12.75">
      <c r="A170"/>
      <c r="B170"/>
      <c r="C170"/>
      <c r="D170"/>
      <c r="E170"/>
      <c r="F170"/>
      <c r="G170" s="103"/>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row>
    <row r="171" spans="1:253" ht="12.75">
      <c r="A171"/>
      <c r="B171"/>
      <c r="C171"/>
      <c r="D171"/>
      <c r="E171"/>
      <c r="F171"/>
      <c r="G171" s="103"/>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row>
    <row r="172" spans="1:253" ht="12.75">
      <c r="A172"/>
      <c r="B172"/>
      <c r="C172"/>
      <c r="D172"/>
      <c r="E172"/>
      <c r="F172"/>
      <c r="G172" s="103"/>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row>
    <row r="173" spans="1:253" ht="12.75">
      <c r="A173"/>
      <c r="B173"/>
      <c r="C173"/>
      <c r="D173"/>
      <c r="E173"/>
      <c r="F173"/>
      <c r="G173" s="10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row>
    <row r="174" spans="1:253" ht="12.75">
      <c r="A174"/>
      <c r="B174"/>
      <c r="C174"/>
      <c r="D174"/>
      <c r="E174"/>
      <c r="F174"/>
      <c r="G174" s="103"/>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row>
    <row r="175" spans="1:253" ht="12.75">
      <c r="A175"/>
      <c r="B175"/>
      <c r="C175"/>
      <c r="D175"/>
      <c r="E175"/>
      <c r="F175"/>
      <c r="G175" s="103"/>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row>
    <row r="176" spans="1:253" ht="12.75">
      <c r="A176"/>
      <c r="B176"/>
      <c r="C176"/>
      <c r="D176"/>
      <c r="E176"/>
      <c r="F176"/>
      <c r="G176" s="103"/>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row>
    <row r="177" spans="1:253" ht="12.75">
      <c r="A177"/>
      <c r="B177"/>
      <c r="C177"/>
      <c r="D177"/>
      <c r="E177"/>
      <c r="F177"/>
      <c r="G177" s="103"/>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row>
    <row r="178" spans="1:253" ht="12.75">
      <c r="A178"/>
      <c r="B178"/>
      <c r="C178"/>
      <c r="D178"/>
      <c r="E178"/>
      <c r="F178"/>
      <c r="G178" s="103"/>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row>
    <row r="179" spans="1:253" ht="12.75">
      <c r="A179"/>
      <c r="B179"/>
      <c r="C179"/>
      <c r="D179"/>
      <c r="E179"/>
      <c r="F179"/>
      <c r="G179" s="103"/>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row>
    <row r="180" spans="1:253" ht="12.75">
      <c r="A180"/>
      <c r="B180"/>
      <c r="C180"/>
      <c r="D180"/>
      <c r="E180"/>
      <c r="F180"/>
      <c r="G180" s="103"/>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row>
    <row r="181" spans="1:253" ht="12.75">
      <c r="A181"/>
      <c r="B181"/>
      <c r="C181"/>
      <c r="D181"/>
      <c r="E181"/>
      <c r="F181"/>
      <c r="G181" s="103"/>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row>
    <row r="182" spans="1:253" ht="12.75">
      <c r="A182"/>
      <c r="B182"/>
      <c r="C182"/>
      <c r="D182"/>
      <c r="E182"/>
      <c r="F182"/>
      <c r="G182" s="103"/>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row>
    <row r="183" spans="1:253" ht="12.75">
      <c r="A183"/>
      <c r="B183"/>
      <c r="C183"/>
      <c r="D183"/>
      <c r="E183"/>
      <c r="F183"/>
      <c r="G183" s="10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row>
    <row r="184" spans="1:253" ht="12.75">
      <c r="A184"/>
      <c r="B184"/>
      <c r="C184"/>
      <c r="D184"/>
      <c r="E184"/>
      <c r="F184"/>
      <c r="G184" s="103"/>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row>
    <row r="185" spans="1:253" ht="12.75">
      <c r="A185"/>
      <c r="B185"/>
      <c r="C185"/>
      <c r="D185"/>
      <c r="E185"/>
      <c r="F185"/>
      <c r="G185" s="103"/>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row>
    <row r="186" spans="1:253" ht="12.75">
      <c r="A186"/>
      <c r="B186"/>
      <c r="C186"/>
      <c r="D186"/>
      <c r="E186"/>
      <c r="F186"/>
      <c r="G186" s="103"/>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row>
    <row r="187" spans="1:253" ht="12.75">
      <c r="A187"/>
      <c r="B187"/>
      <c r="C187"/>
      <c r="D187"/>
      <c r="E187"/>
      <c r="F187"/>
      <c r="G187" s="103"/>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row>
    <row r="188" spans="1:253" ht="12.75">
      <c r="A188"/>
      <c r="B188"/>
      <c r="C188"/>
      <c r="D188"/>
      <c r="E188"/>
      <c r="F188"/>
      <c r="G188" s="103"/>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row>
    <row r="189" spans="1:253" ht="12.75">
      <c r="A189"/>
      <c r="B189"/>
      <c r="C189"/>
      <c r="D189"/>
      <c r="E189"/>
      <c r="F189"/>
      <c r="G189" s="103"/>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row>
    <row r="190" spans="1:253" ht="12.75">
      <c r="A190"/>
      <c r="B190"/>
      <c r="C190"/>
      <c r="D190"/>
      <c r="E190"/>
      <c r="F190"/>
      <c r="G190" s="103"/>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row>
    <row r="191" spans="1:253" ht="12.75">
      <c r="A191"/>
      <c r="B191"/>
      <c r="C191"/>
      <c r="D191"/>
      <c r="E191"/>
      <c r="F191"/>
      <c r="G191" s="103"/>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row>
    <row r="192" spans="1:253" ht="12.75">
      <c r="A192"/>
      <c r="B192"/>
      <c r="C192"/>
      <c r="D192"/>
      <c r="E192"/>
      <c r="F192"/>
      <c r="G192" s="103"/>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row>
    <row r="193" spans="1:253" ht="12.75">
      <c r="A193"/>
      <c r="B193"/>
      <c r="C193"/>
      <c r="D193"/>
      <c r="E193"/>
      <c r="F193"/>
      <c r="G193" s="10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row>
    <row r="194" spans="1:253" ht="12.75">
      <c r="A194"/>
      <c r="B194"/>
      <c r="C194"/>
      <c r="D194"/>
      <c r="E194"/>
      <c r="F194"/>
      <c r="G194" s="103"/>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row>
    <row r="195" spans="1:253" ht="12.75">
      <c r="A195"/>
      <c r="B195"/>
      <c r="C195"/>
      <c r="D195"/>
      <c r="E195"/>
      <c r="F195"/>
      <c r="G195" s="103"/>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row>
    <row r="196" spans="1:253" ht="12.75">
      <c r="A196"/>
      <c r="B196"/>
      <c r="C196"/>
      <c r="D196"/>
      <c r="E196"/>
      <c r="F196"/>
      <c r="G196" s="103"/>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row>
    <row r="197" spans="1:253" ht="12.75">
      <c r="A197"/>
      <c r="B197"/>
      <c r="C197"/>
      <c r="D197"/>
      <c r="E197"/>
      <c r="F197"/>
      <c r="G197" s="103"/>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row>
    <row r="198" spans="1:253" ht="12.75">
      <c r="A198"/>
      <c r="B198"/>
      <c r="C198"/>
      <c r="D198"/>
      <c r="E198"/>
      <c r="F198"/>
      <c r="G198" s="103"/>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row>
    <row r="199" spans="1:253" ht="12.75">
      <c r="A199"/>
      <c r="B199"/>
      <c r="C199"/>
      <c r="D199"/>
      <c r="E199"/>
      <c r="F199"/>
      <c r="G199" s="103"/>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row>
    <row r="200" spans="1:253" ht="12.75">
      <c r="A200"/>
      <c r="B200"/>
      <c r="C200"/>
      <c r="D200"/>
      <c r="E200"/>
      <c r="F200"/>
      <c r="G200" s="103"/>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row>
    <row r="201" spans="1:253" ht="12.75">
      <c r="A201"/>
      <c r="B201"/>
      <c r="C201"/>
      <c r="D201"/>
      <c r="E201"/>
      <c r="F201"/>
      <c r="G201" s="103"/>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row>
    <row r="202" spans="1:253" ht="12.75">
      <c r="A202"/>
      <c r="B202"/>
      <c r="C202"/>
      <c r="D202"/>
      <c r="E202"/>
      <c r="F202"/>
      <c r="G202" s="103"/>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row>
    <row r="203" spans="1:253" ht="12.75">
      <c r="A203"/>
      <c r="B203"/>
      <c r="C203"/>
      <c r="D203"/>
      <c r="E203"/>
      <c r="F203"/>
      <c r="G203" s="1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row>
    <row r="204" spans="1:253" ht="12.75">
      <c r="A204"/>
      <c r="B204"/>
      <c r="C204"/>
      <c r="D204"/>
      <c r="E204"/>
      <c r="F204"/>
      <c r="G204" s="103"/>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row>
    <row r="205" spans="1:253" ht="12.75">
      <c r="A205"/>
      <c r="B205"/>
      <c r="C205"/>
      <c r="D205"/>
      <c r="E205"/>
      <c r="F205"/>
      <c r="G205" s="103"/>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row>
    <row r="206" spans="1:253" ht="12.75">
      <c r="A206"/>
      <c r="B206"/>
      <c r="C206"/>
      <c r="D206"/>
      <c r="E206"/>
      <c r="F206"/>
      <c r="G206" s="103"/>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row>
    <row r="207" spans="1:253" ht="12.75">
      <c r="A207"/>
      <c r="B207"/>
      <c r="C207"/>
      <c r="D207"/>
      <c r="E207"/>
      <c r="F207"/>
      <c r="G207" s="103"/>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row>
    <row r="208" spans="1:253" ht="12.75">
      <c r="A208"/>
      <c r="B208"/>
      <c r="C208"/>
      <c r="D208"/>
      <c r="E208"/>
      <c r="F208"/>
      <c r="G208" s="103"/>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row>
    <row r="209" spans="1:253" ht="12.75">
      <c r="A209"/>
      <c r="B209"/>
      <c r="C209"/>
      <c r="D209"/>
      <c r="E209"/>
      <c r="F209"/>
      <c r="G209" s="103"/>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row>
    <row r="210" spans="1:253" ht="12.75">
      <c r="A210"/>
      <c r="B210"/>
      <c r="C210"/>
      <c r="D210"/>
      <c r="E210"/>
      <c r="F210"/>
      <c r="G210" s="103"/>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row>
    <row r="211" spans="1:253" ht="12.75">
      <c r="A211"/>
      <c r="B211"/>
      <c r="C211"/>
      <c r="D211"/>
      <c r="E211"/>
      <c r="F211"/>
      <c r="G211" s="103"/>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row>
    <row r="212" spans="1:253" ht="12.75">
      <c r="A212"/>
      <c r="B212"/>
      <c r="C212"/>
      <c r="D212"/>
      <c r="E212"/>
      <c r="F212"/>
      <c r="G212" s="103"/>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row>
    <row r="213" spans="1:253" ht="12.75">
      <c r="A213"/>
      <c r="B213"/>
      <c r="C213"/>
      <c r="D213"/>
      <c r="E213"/>
      <c r="F213"/>
      <c r="G213" s="10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row>
    <row r="214" spans="1:253" ht="12.75">
      <c r="A214"/>
      <c r="B214"/>
      <c r="C214"/>
      <c r="D214"/>
      <c r="E214"/>
      <c r="F214"/>
      <c r="G214" s="103"/>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row>
    <row r="215" spans="1:253" ht="12.75">
      <c r="A215"/>
      <c r="B215"/>
      <c r="C215"/>
      <c r="D215"/>
      <c r="E215"/>
      <c r="F215"/>
      <c r="G215" s="103"/>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row>
    <row r="216" spans="1:253" ht="12.75">
      <c r="A216"/>
      <c r="B216"/>
      <c r="C216"/>
      <c r="D216"/>
      <c r="E216"/>
      <c r="F216"/>
      <c r="G216" s="103"/>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row>
    <row r="217" spans="1:253" ht="12.75">
      <c r="A217"/>
      <c r="B217"/>
      <c r="C217"/>
      <c r="D217"/>
      <c r="E217"/>
      <c r="F217"/>
      <c r="G217" s="103"/>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row>
    <row r="218" spans="1:253" ht="12.75">
      <c r="A218"/>
      <c r="B218"/>
      <c r="C218"/>
      <c r="D218"/>
      <c r="E218"/>
      <c r="F218"/>
      <c r="G218" s="103"/>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row>
    <row r="219" spans="1:253" ht="12.75">
      <c r="A219"/>
      <c r="B219"/>
      <c r="C219"/>
      <c r="D219"/>
      <c r="E219"/>
      <c r="F219"/>
      <c r="G219" s="103"/>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row>
    <row r="220" spans="1:253" ht="12.75">
      <c r="A220"/>
      <c r="B220"/>
      <c r="C220"/>
      <c r="D220"/>
      <c r="E220"/>
      <c r="F220"/>
      <c r="G220" s="103"/>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row>
    <row r="221" spans="1:253" ht="12.75">
      <c r="A221"/>
      <c r="B221"/>
      <c r="C221"/>
      <c r="D221"/>
      <c r="E221"/>
      <c r="F221"/>
      <c r="G221" s="103"/>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row>
    <row r="222" spans="1:253" ht="12.75">
      <c r="A222"/>
      <c r="B222"/>
      <c r="C222"/>
      <c r="D222"/>
      <c r="E222"/>
      <c r="F222"/>
      <c r="G222" s="103"/>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row>
    <row r="223" spans="1:253" ht="12.75">
      <c r="A223"/>
      <c r="B223"/>
      <c r="C223"/>
      <c r="D223"/>
      <c r="E223"/>
      <c r="F223"/>
      <c r="G223" s="10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row>
    <row r="224" spans="1:253" ht="12.75">
      <c r="A224"/>
      <c r="B224"/>
      <c r="C224"/>
      <c r="D224"/>
      <c r="E224"/>
      <c r="F224"/>
      <c r="G224" s="103"/>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row>
    <row r="225" spans="1:253" ht="12.75">
      <c r="A225"/>
      <c r="B225"/>
      <c r="C225"/>
      <c r="D225"/>
      <c r="E225"/>
      <c r="F225"/>
      <c r="G225" s="103"/>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row>
    <row r="226" spans="1:253" ht="12.75">
      <c r="A226"/>
      <c r="B226"/>
      <c r="C226"/>
      <c r="D226"/>
      <c r="E226"/>
      <c r="F226"/>
      <c r="G226" s="103"/>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row>
    <row r="227" spans="1:253" ht="12.75">
      <c r="A227"/>
      <c r="B227"/>
      <c r="C227"/>
      <c r="D227"/>
      <c r="E227"/>
      <c r="F227"/>
      <c r="G227" s="103"/>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row>
    <row r="228" spans="1:253" ht="12.75">
      <c r="A228"/>
      <c r="B228"/>
      <c r="C228"/>
      <c r="D228"/>
      <c r="E228"/>
      <c r="F228"/>
      <c r="G228" s="103"/>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row>
    <row r="229" spans="1:253" ht="12.75">
      <c r="A229"/>
      <c r="B229"/>
      <c r="C229"/>
      <c r="D229"/>
      <c r="E229"/>
      <c r="F229"/>
      <c r="G229" s="103"/>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row>
    <row r="230" spans="1:253" ht="12.75">
      <c r="A230"/>
      <c r="B230"/>
      <c r="C230"/>
      <c r="D230"/>
      <c r="E230"/>
      <c r="F230"/>
      <c r="G230" s="103"/>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row>
    <row r="231" spans="1:253" ht="12.75">
      <c r="A231"/>
      <c r="B231"/>
      <c r="C231"/>
      <c r="D231"/>
      <c r="E231"/>
      <c r="F231"/>
      <c r="G231" s="103"/>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row>
    <row r="232" spans="1:253" ht="12.75">
      <c r="A232"/>
      <c r="B232"/>
      <c r="C232"/>
      <c r="D232"/>
      <c r="E232"/>
      <c r="F232"/>
      <c r="G232" s="103"/>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row>
    <row r="233" spans="1:253" ht="12.75">
      <c r="A233"/>
      <c r="B233"/>
      <c r="C233"/>
      <c r="D233"/>
      <c r="E233"/>
      <c r="F233"/>
      <c r="G233" s="10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row>
    <row r="234" spans="1:253" ht="12.75">
      <c r="A234"/>
      <c r="B234"/>
      <c r="C234"/>
      <c r="D234"/>
      <c r="E234"/>
      <c r="F234"/>
      <c r="G234" s="103"/>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row>
    <row r="235" spans="1:253" ht="12.75">
      <c r="A235"/>
      <c r="B235"/>
      <c r="C235"/>
      <c r="D235"/>
      <c r="E235"/>
      <c r="F235"/>
      <c r="G235" s="103"/>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row>
    <row r="236" spans="1:253" ht="12.75">
      <c r="A236"/>
      <c r="B236"/>
      <c r="C236"/>
      <c r="D236"/>
      <c r="E236"/>
      <c r="F236"/>
      <c r="G236" s="103"/>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row>
    <row r="237" spans="1:253" ht="12.75">
      <c r="A237"/>
      <c r="B237"/>
      <c r="C237"/>
      <c r="D237"/>
      <c r="E237"/>
      <c r="F237"/>
      <c r="G237" s="103"/>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row>
    <row r="238" spans="1:253" ht="12.75">
      <c r="A238"/>
      <c r="B238"/>
      <c r="C238"/>
      <c r="D238"/>
      <c r="E238"/>
      <c r="F238"/>
      <c r="G238" s="103"/>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row>
    <row r="239" spans="1:253" ht="12.75">
      <c r="A239"/>
      <c r="B239"/>
      <c r="C239"/>
      <c r="D239"/>
      <c r="E239"/>
      <c r="F239"/>
      <c r="G239" s="103"/>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row>
    <row r="240" spans="1:253" ht="12.75">
      <c r="A240"/>
      <c r="B240"/>
      <c r="C240"/>
      <c r="D240"/>
      <c r="E240"/>
      <c r="F240"/>
      <c r="G240" s="103"/>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row>
    <row r="241" spans="1:253" ht="12.75">
      <c r="A241"/>
      <c r="B241"/>
      <c r="C241"/>
      <c r="D241"/>
      <c r="E241"/>
      <c r="F241"/>
      <c r="G241" s="103"/>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row>
    <row r="242" spans="1:253" ht="12.75">
      <c r="A242"/>
      <c r="B242"/>
      <c r="C242"/>
      <c r="D242"/>
      <c r="E242"/>
      <c r="F242"/>
      <c r="G242" s="103"/>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row>
    <row r="243" spans="1:253" ht="12.75">
      <c r="A243"/>
      <c r="B243"/>
      <c r="C243"/>
      <c r="D243"/>
      <c r="E243"/>
      <c r="F243"/>
      <c r="G243" s="10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row>
    <row r="244" spans="1:253" ht="12.75">
      <c r="A244"/>
      <c r="B244"/>
      <c r="C244"/>
      <c r="D244"/>
      <c r="E244"/>
      <c r="F244"/>
      <c r="G244" s="103"/>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row>
    <row r="245" spans="1:253" ht="12.75">
      <c r="A245"/>
      <c r="B245"/>
      <c r="C245"/>
      <c r="D245"/>
      <c r="E245"/>
      <c r="F245"/>
      <c r="G245" s="103"/>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row>
    <row r="246" spans="1:253" ht="12.75">
      <c r="A246"/>
      <c r="B246"/>
      <c r="C246"/>
      <c r="D246"/>
      <c r="E246"/>
      <c r="F246"/>
      <c r="G246" s="103"/>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row>
    <row r="247" spans="1:253" ht="12.75">
      <c r="A247"/>
      <c r="B247"/>
      <c r="C247"/>
      <c r="D247"/>
      <c r="E247"/>
      <c r="F247"/>
      <c r="G247" s="103"/>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row>
    <row r="248" spans="1:253" ht="12.75">
      <c r="A248"/>
      <c r="B248"/>
      <c r="C248"/>
      <c r="D248"/>
      <c r="E248"/>
      <c r="F248"/>
      <c r="G248" s="103"/>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row>
    <row r="249" spans="1:253" ht="12.75">
      <c r="A249"/>
      <c r="B249"/>
      <c r="C249"/>
      <c r="D249"/>
      <c r="E249"/>
      <c r="F249"/>
      <c r="G249" s="103"/>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row>
    <row r="250" spans="1:253" ht="12.75">
      <c r="A250"/>
      <c r="B250"/>
      <c r="C250"/>
      <c r="D250"/>
      <c r="E250"/>
      <c r="F250"/>
      <c r="G250" s="103"/>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row>
    <row r="251" spans="1:253" ht="12.75">
      <c r="A251"/>
      <c r="B251"/>
      <c r="C251"/>
      <c r="D251"/>
      <c r="E251"/>
      <c r="F251"/>
      <c r="G251" s="103"/>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row>
    <row r="252" spans="1:253" ht="12.75">
      <c r="A252"/>
      <c r="B252"/>
      <c r="C252"/>
      <c r="D252"/>
      <c r="E252"/>
      <c r="F252"/>
      <c r="G252" s="103"/>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row>
    <row r="253" spans="1:253" ht="12.75">
      <c r="A253"/>
      <c r="B253"/>
      <c r="C253"/>
      <c r="D253"/>
      <c r="E253"/>
      <c r="F253"/>
      <c r="G253" s="10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row>
    <row r="254" spans="1:253" ht="12.75">
      <c r="A254"/>
      <c r="B254"/>
      <c r="C254"/>
      <c r="D254"/>
      <c r="E254"/>
      <c r="F254"/>
      <c r="G254" s="103"/>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row>
    <row r="255" spans="1:253" ht="12.75">
      <c r="A255"/>
      <c r="B255"/>
      <c r="C255"/>
      <c r="D255"/>
      <c r="E255"/>
      <c r="F255"/>
      <c r="G255" s="103"/>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row>
    <row r="256" spans="1:253" ht="12.75">
      <c r="A256"/>
      <c r="B256"/>
      <c r="C256"/>
      <c r="D256"/>
      <c r="E256"/>
      <c r="F256"/>
      <c r="G256" s="103"/>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row>
    <row r="257" spans="1:253" ht="12.75">
      <c r="A257"/>
      <c r="B257"/>
      <c r="C257"/>
      <c r="D257"/>
      <c r="E257"/>
      <c r="F257"/>
      <c r="G257" s="103"/>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row>
    <row r="258" spans="1:253" ht="12.75">
      <c r="A258"/>
      <c r="B258"/>
      <c r="C258"/>
      <c r="D258"/>
      <c r="E258"/>
      <c r="F258"/>
      <c r="G258" s="103"/>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row>
    <row r="259" spans="1:253" ht="12.75">
      <c r="A259"/>
      <c r="B259"/>
      <c r="C259"/>
      <c r="D259"/>
      <c r="E259"/>
      <c r="F259"/>
      <c r="G259" s="103"/>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row>
    <row r="260" spans="1:253" ht="12.75">
      <c r="A260"/>
      <c r="B260"/>
      <c r="C260"/>
      <c r="D260"/>
      <c r="E260"/>
      <c r="F260"/>
      <c r="G260" s="103"/>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row>
    <row r="261" spans="1:253" ht="12.75">
      <c r="A261"/>
      <c r="B261"/>
      <c r="C261"/>
      <c r="D261"/>
      <c r="E261"/>
      <c r="F261"/>
      <c r="G261" s="103"/>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row>
    <row r="262" spans="1:253" ht="12.75">
      <c r="A262"/>
      <c r="B262"/>
      <c r="C262"/>
      <c r="D262"/>
      <c r="E262"/>
      <c r="F262"/>
      <c r="G262" s="103"/>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row>
    <row r="263" spans="1:253" ht="12.75">
      <c r="A263"/>
      <c r="B263"/>
      <c r="C263"/>
      <c r="D263"/>
      <c r="E263"/>
      <c r="F263"/>
      <c r="G263" s="10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row>
    <row r="264" spans="1:253" ht="12.75">
      <c r="A264"/>
      <c r="B264"/>
      <c r="C264"/>
      <c r="D264"/>
      <c r="E264"/>
      <c r="F264"/>
      <c r="G264" s="103"/>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row>
    <row r="265" spans="1:253" ht="12.75">
      <c r="A265"/>
      <c r="B265"/>
      <c r="C265"/>
      <c r="D265"/>
      <c r="E265"/>
      <c r="F265"/>
      <c r="G265" s="103"/>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row>
    <row r="266" spans="1:253" ht="12.75">
      <c r="A266"/>
      <c r="B266"/>
      <c r="C266"/>
      <c r="D266"/>
      <c r="E266"/>
      <c r="F266"/>
      <c r="G266" s="103"/>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row>
    <row r="267" spans="1:253" ht="12.75">
      <c r="A267"/>
      <c r="B267"/>
      <c r="C267"/>
      <c r="D267"/>
      <c r="E267"/>
      <c r="F267"/>
      <c r="G267" s="103"/>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row>
    <row r="268" spans="1:253" ht="12.75">
      <c r="A268"/>
      <c r="B268"/>
      <c r="C268"/>
      <c r="D268"/>
      <c r="E268"/>
      <c r="F268"/>
      <c r="G268" s="103"/>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row>
    <row r="269" spans="1:253" ht="12.75">
      <c r="A269"/>
      <c r="B269"/>
      <c r="C269"/>
      <c r="D269"/>
      <c r="E269"/>
      <c r="F269"/>
      <c r="G269" s="103"/>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row>
    <row r="270" spans="1:253" ht="12.75">
      <c r="A270"/>
      <c r="B270"/>
      <c r="C270"/>
      <c r="D270"/>
      <c r="E270"/>
      <c r="F270"/>
      <c r="G270" s="103"/>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row>
    <row r="271" spans="1:253" ht="12.75">
      <c r="A271"/>
      <c r="B271"/>
      <c r="C271"/>
      <c r="D271"/>
      <c r="E271"/>
      <c r="F271"/>
      <c r="G271" s="103"/>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row>
    <row r="272" spans="1:253" ht="12.75">
      <c r="A272"/>
      <c r="B272"/>
      <c r="C272"/>
      <c r="D272"/>
      <c r="E272"/>
      <c r="F272"/>
      <c r="G272" s="103"/>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row>
    <row r="273" spans="1:253" ht="12.75">
      <c r="A273"/>
      <c r="B273"/>
      <c r="C273"/>
      <c r="D273"/>
      <c r="E273"/>
      <c r="F273"/>
      <c r="G273" s="10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row>
    <row r="274" spans="1:253" ht="12.75">
      <c r="A274"/>
      <c r="B274"/>
      <c r="C274"/>
      <c r="D274"/>
      <c r="E274"/>
      <c r="F274"/>
      <c r="G274" s="103"/>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row>
    <row r="275" spans="1:253" ht="12.75">
      <c r="A275"/>
      <c r="B275"/>
      <c r="C275"/>
      <c r="D275"/>
      <c r="E275"/>
      <c r="F275"/>
      <c r="G275" s="103"/>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row>
    <row r="276" spans="1:253" ht="12.75">
      <c r="A276"/>
      <c r="B276"/>
      <c r="C276"/>
      <c r="D276"/>
      <c r="E276"/>
      <c r="F276"/>
      <c r="G276" s="103"/>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row>
    <row r="277" spans="1:253" ht="12.75">
      <c r="A277"/>
      <c r="B277"/>
      <c r="C277"/>
      <c r="D277"/>
      <c r="E277"/>
      <c r="F277"/>
      <c r="G277" s="103"/>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row>
    <row r="278" spans="1:253" ht="12.75">
      <c r="A278"/>
      <c r="B278"/>
      <c r="C278"/>
      <c r="D278"/>
      <c r="E278"/>
      <c r="F278"/>
      <c r="G278" s="103"/>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row>
    <row r="279" spans="1:253" ht="12.75">
      <c r="A279"/>
      <c r="B279"/>
      <c r="C279"/>
      <c r="D279"/>
      <c r="E279"/>
      <c r="F279"/>
      <c r="G279" s="103"/>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row>
    <row r="280" spans="1:253" ht="12.75">
      <c r="A280"/>
      <c r="B280"/>
      <c r="C280"/>
      <c r="D280"/>
      <c r="E280"/>
      <c r="F280"/>
      <c r="G280" s="103"/>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row>
    <row r="281" spans="1:253" ht="12.75">
      <c r="A281"/>
      <c r="B281"/>
      <c r="C281"/>
      <c r="D281"/>
      <c r="E281"/>
      <c r="F281"/>
      <c r="G281" s="103"/>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row>
    <row r="282" spans="1:253" ht="12.75">
      <c r="A282"/>
      <c r="B282"/>
      <c r="C282"/>
      <c r="D282"/>
      <c r="E282"/>
      <c r="F282"/>
      <c r="G282" s="103"/>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row>
    <row r="283" spans="1:253" ht="12.75">
      <c r="A283"/>
      <c r="B283"/>
      <c r="C283"/>
      <c r="D283"/>
      <c r="E283"/>
      <c r="F283"/>
      <c r="G283" s="10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row>
    <row r="284" spans="1:253" ht="12.75">
      <c r="A284"/>
      <c r="B284"/>
      <c r="C284"/>
      <c r="D284"/>
      <c r="E284"/>
      <c r="F284"/>
      <c r="G284" s="103"/>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row>
    <row r="285" spans="1:253" ht="12.75">
      <c r="A285"/>
      <c r="B285"/>
      <c r="C285"/>
      <c r="D285"/>
      <c r="E285"/>
      <c r="F285"/>
      <c r="G285" s="103"/>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row>
    <row r="286" spans="1:253" ht="12.75">
      <c r="A286"/>
      <c r="B286"/>
      <c r="C286"/>
      <c r="D286"/>
      <c r="E286"/>
      <c r="F286"/>
      <c r="G286" s="103"/>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row>
    <row r="287" spans="1:253" ht="12.75">
      <c r="A287"/>
      <c r="B287"/>
      <c r="C287"/>
      <c r="D287"/>
      <c r="E287"/>
      <c r="F287"/>
      <c r="G287" s="103"/>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row>
    <row r="288" spans="1:253" ht="12.75">
      <c r="A288"/>
      <c r="B288"/>
      <c r="C288"/>
      <c r="D288"/>
      <c r="E288"/>
      <c r="F288"/>
      <c r="G288" s="103"/>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row>
    <row r="289" spans="1:253" ht="12.75">
      <c r="A289"/>
      <c r="B289"/>
      <c r="C289"/>
      <c r="D289"/>
      <c r="E289"/>
      <c r="F289"/>
      <c r="G289" s="103"/>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row>
    <row r="290" spans="1:253" ht="12.75">
      <c r="A290"/>
      <c r="B290"/>
      <c r="C290"/>
      <c r="D290"/>
      <c r="E290"/>
      <c r="F290"/>
      <c r="G290" s="103"/>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row>
    <row r="291" spans="1:253" ht="12.75">
      <c r="A291"/>
      <c r="B291"/>
      <c r="C291"/>
      <c r="D291"/>
      <c r="E291"/>
      <c r="F291"/>
      <c r="G291" s="103"/>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row>
    <row r="292" spans="1:253" ht="12.75">
      <c r="A292"/>
      <c r="B292"/>
      <c r="C292"/>
      <c r="D292"/>
      <c r="E292"/>
      <c r="F292"/>
      <c r="G292" s="103"/>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row>
    <row r="293" spans="1:253" ht="12.75">
      <c r="A293"/>
      <c r="B293"/>
      <c r="C293"/>
      <c r="D293"/>
      <c r="E293"/>
      <c r="F293"/>
      <c r="G293" s="10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row>
    <row r="294" spans="1:253" ht="12.75">
      <c r="A294"/>
      <c r="B294"/>
      <c r="C294"/>
      <c r="D294"/>
      <c r="E294"/>
      <c r="F294"/>
      <c r="G294" s="103"/>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row>
    <row r="295" spans="1:253" ht="12.75">
      <c r="A295"/>
      <c r="B295"/>
      <c r="C295"/>
      <c r="D295"/>
      <c r="E295"/>
      <c r="F295"/>
      <c r="G295" s="103"/>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row>
    <row r="296" spans="1:253" ht="12.75">
      <c r="A296"/>
      <c r="B296"/>
      <c r="C296"/>
      <c r="D296"/>
      <c r="E296"/>
      <c r="F296"/>
      <c r="G296" s="103"/>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row>
    <row r="297" spans="1:253" ht="12.75">
      <c r="A297"/>
      <c r="B297"/>
      <c r="C297"/>
      <c r="D297"/>
      <c r="E297"/>
      <c r="F297"/>
      <c r="G297" s="103"/>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row>
    <row r="298" spans="1:253" ht="12.75">
      <c r="A298"/>
      <c r="B298"/>
      <c r="C298"/>
      <c r="D298"/>
      <c r="E298"/>
      <c r="F298"/>
      <c r="G298" s="103"/>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row>
    <row r="299" spans="1:253" ht="12.75">
      <c r="A299"/>
      <c r="B299"/>
      <c r="C299"/>
      <c r="D299"/>
      <c r="E299"/>
      <c r="F299"/>
      <c r="G299" s="103"/>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row>
    <row r="300" spans="1:253" ht="12.75">
      <c r="A300"/>
      <c r="B300"/>
      <c r="C300"/>
      <c r="D300"/>
      <c r="E300"/>
      <c r="F300"/>
      <c r="G300" s="103"/>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row>
    <row r="301" spans="1:253" ht="12.75">
      <c r="A301"/>
      <c r="B301"/>
      <c r="C301"/>
      <c r="D301"/>
      <c r="E301"/>
      <c r="F301"/>
      <c r="G301" s="103"/>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row>
    <row r="302" spans="1:253" ht="12.75">
      <c r="A302"/>
      <c r="B302"/>
      <c r="C302"/>
      <c r="D302"/>
      <c r="E302"/>
      <c r="F302"/>
      <c r="G302" s="103"/>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row>
    <row r="303" spans="1:253" ht="12.75">
      <c r="A303"/>
      <c r="B303"/>
      <c r="C303"/>
      <c r="D303"/>
      <c r="E303"/>
      <c r="F303"/>
      <c r="G303" s="1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row>
    <row r="304" spans="1:253" ht="12.75">
      <c r="A304"/>
      <c r="B304"/>
      <c r="C304"/>
      <c r="D304"/>
      <c r="E304"/>
      <c r="F304"/>
      <c r="G304" s="103"/>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row>
    <row r="305" spans="1:253" ht="12.75">
      <c r="A305"/>
      <c r="B305"/>
      <c r="C305"/>
      <c r="D305"/>
      <c r="E305"/>
      <c r="F305"/>
      <c r="G305" s="103"/>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row>
    <row r="306" spans="1:253" ht="12.75">
      <c r="A306"/>
      <c r="B306"/>
      <c r="C306"/>
      <c r="D306"/>
      <c r="E306"/>
      <c r="F306"/>
      <c r="G306" s="103"/>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row>
    <row r="307" spans="1:253" ht="12.75">
      <c r="A307"/>
      <c r="B307"/>
      <c r="C307"/>
      <c r="D307"/>
      <c r="E307"/>
      <c r="F307"/>
      <c r="G307" s="103"/>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row>
    <row r="308" spans="1:253" ht="12.75">
      <c r="A308"/>
      <c r="B308"/>
      <c r="C308"/>
      <c r="D308"/>
      <c r="E308"/>
      <c r="F308"/>
      <c r="G308" s="103"/>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row>
    <row r="309" spans="1:253" ht="12.75">
      <c r="A309"/>
      <c r="B309"/>
      <c r="C309"/>
      <c r="D309"/>
      <c r="E309"/>
      <c r="F309"/>
      <c r="G309" s="103"/>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row>
    <row r="310" spans="1:253" ht="12.75">
      <c r="A310"/>
      <c r="B310"/>
      <c r="C310"/>
      <c r="D310"/>
      <c r="E310"/>
      <c r="F310"/>
      <c r="G310" s="103"/>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row>
    <row r="311" spans="1:253" ht="12.75">
      <c r="A311"/>
      <c r="B311"/>
      <c r="C311"/>
      <c r="D311"/>
      <c r="E311"/>
      <c r="F311"/>
      <c r="G311" s="103"/>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row>
    <row r="312" spans="1:253" ht="12.75">
      <c r="A312"/>
      <c r="B312"/>
      <c r="C312"/>
      <c r="D312"/>
      <c r="E312"/>
      <c r="F312"/>
      <c r="G312" s="103"/>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row>
    <row r="313" spans="1:253" ht="12.75">
      <c r="A313"/>
      <c r="B313"/>
      <c r="C313"/>
      <c r="D313"/>
      <c r="E313"/>
      <c r="F313"/>
      <c r="G313" s="10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row>
    <row r="314" spans="1:253" ht="12.75">
      <c r="A314"/>
      <c r="B314"/>
      <c r="C314"/>
      <c r="D314"/>
      <c r="E314"/>
      <c r="F314"/>
      <c r="G314" s="103"/>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row>
    <row r="315" spans="1:253" ht="12.75">
      <c r="A315"/>
      <c r="B315"/>
      <c r="C315"/>
      <c r="D315"/>
      <c r="E315"/>
      <c r="F315"/>
      <c r="G315" s="103"/>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row>
    <row r="316" spans="1:253" ht="12.75">
      <c r="A316"/>
      <c r="B316"/>
      <c r="C316"/>
      <c r="D316"/>
      <c r="E316"/>
      <c r="F316"/>
      <c r="G316" s="103"/>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row>
    <row r="317" spans="1:253" ht="12.75">
      <c r="A317"/>
      <c r="B317"/>
      <c r="C317"/>
      <c r="D317"/>
      <c r="E317"/>
      <c r="F317"/>
      <c r="G317" s="103"/>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row>
    <row r="318" spans="1:253" ht="12.75">
      <c r="A318"/>
      <c r="B318"/>
      <c r="C318"/>
      <c r="D318"/>
      <c r="E318"/>
      <c r="F318"/>
      <c r="G318" s="103"/>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row>
    <row r="319" spans="1:253" ht="12.75">
      <c r="A319"/>
      <c r="B319"/>
      <c r="C319"/>
      <c r="D319"/>
      <c r="E319"/>
      <c r="F319"/>
      <c r="G319" s="103"/>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row>
    <row r="320" spans="1:253" ht="12.75">
      <c r="A320"/>
      <c r="B320"/>
      <c r="C320"/>
      <c r="D320"/>
      <c r="E320"/>
      <c r="F320"/>
      <c r="G320" s="103"/>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row>
    <row r="321" spans="1:253" ht="12.75">
      <c r="A321"/>
      <c r="B321"/>
      <c r="C321"/>
      <c r="D321"/>
      <c r="E321"/>
      <c r="F321"/>
      <c r="G321" s="103"/>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row>
    <row r="322" spans="1:253" ht="12.75">
      <c r="A322"/>
      <c r="B322"/>
      <c r="C322"/>
      <c r="D322"/>
      <c r="E322"/>
      <c r="F322"/>
      <c r="G322" s="103"/>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row>
    <row r="323" spans="1:253" ht="12.75">
      <c r="A323"/>
      <c r="B323"/>
      <c r="C323"/>
      <c r="D323"/>
      <c r="E323"/>
      <c r="F323"/>
      <c r="G323" s="10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row>
    <row r="324" spans="1:253" ht="12.75">
      <c r="A324"/>
      <c r="B324"/>
      <c r="C324"/>
      <c r="D324"/>
      <c r="E324"/>
      <c r="F324"/>
      <c r="G324" s="103"/>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row>
    <row r="325" spans="1:253" ht="12.75">
      <c r="A325"/>
      <c r="B325"/>
      <c r="C325"/>
      <c r="D325"/>
      <c r="E325"/>
      <c r="F325"/>
      <c r="G325" s="103"/>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row>
    <row r="326" spans="1:253" ht="12.75">
      <c r="A326"/>
      <c r="B326"/>
      <c r="C326"/>
      <c r="D326"/>
      <c r="E326"/>
      <c r="F326"/>
      <c r="G326" s="103"/>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row>
    <row r="327" spans="1:253" ht="12.75">
      <c r="A327"/>
      <c r="B327"/>
      <c r="C327"/>
      <c r="D327"/>
      <c r="E327"/>
      <c r="F327"/>
      <c r="G327" s="103"/>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row>
    <row r="328" spans="1:253" ht="12.75">
      <c r="A328"/>
      <c r="B328"/>
      <c r="C328"/>
      <c r="D328"/>
      <c r="E328"/>
      <c r="F328"/>
      <c r="G328" s="103"/>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row>
    <row r="329" spans="1:253" ht="12.75">
      <c r="A329"/>
      <c r="B329"/>
      <c r="C329"/>
      <c r="D329"/>
      <c r="E329"/>
      <c r="F329"/>
      <c r="G329" s="103"/>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row>
    <row r="330" spans="1:253" ht="12.75">
      <c r="A330"/>
      <c r="B330"/>
      <c r="C330"/>
      <c r="D330"/>
      <c r="E330"/>
      <c r="F330"/>
      <c r="G330" s="103"/>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row>
    <row r="331" spans="1:253" ht="12.75">
      <c r="A331"/>
      <c r="B331"/>
      <c r="C331"/>
      <c r="D331"/>
      <c r="E331"/>
      <c r="F331"/>
      <c r="G331" s="103"/>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row>
    <row r="332" spans="1:253" ht="12.75">
      <c r="A332"/>
      <c r="B332"/>
      <c r="C332"/>
      <c r="D332"/>
      <c r="E332"/>
      <c r="F332"/>
      <c r="G332" s="103"/>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row>
    <row r="333" spans="1:253" ht="12.75">
      <c r="A333"/>
      <c r="B333"/>
      <c r="C333"/>
      <c r="D333"/>
      <c r="E333"/>
      <c r="F333"/>
      <c r="G333" s="10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row>
    <row r="334" spans="1:253" ht="12.75">
      <c r="A334"/>
      <c r="B334"/>
      <c r="C334"/>
      <c r="D334"/>
      <c r="E334"/>
      <c r="F334"/>
      <c r="G334" s="103"/>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row>
    <row r="335" spans="1:253" ht="12.75">
      <c r="A335"/>
      <c r="B335"/>
      <c r="C335"/>
      <c r="D335"/>
      <c r="E335"/>
      <c r="F335"/>
      <c r="G335" s="103"/>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row>
    <row r="336" spans="1:253" ht="12.75">
      <c r="A336"/>
      <c r="B336"/>
      <c r="C336"/>
      <c r="D336"/>
      <c r="E336"/>
      <c r="F336"/>
      <c r="G336" s="103"/>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row>
    <row r="337" spans="1:253" ht="12.75">
      <c r="A337"/>
      <c r="B337"/>
      <c r="C337"/>
      <c r="D337"/>
      <c r="E337"/>
      <c r="F337"/>
      <c r="G337" s="103"/>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row>
    <row r="338" spans="1:253" ht="12.75">
      <c r="A338"/>
      <c r="B338"/>
      <c r="C338"/>
      <c r="D338"/>
      <c r="E338"/>
      <c r="F338"/>
      <c r="G338" s="103"/>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row>
    <row r="339" spans="1:253" ht="12.75">
      <c r="A339"/>
      <c r="B339"/>
      <c r="C339"/>
      <c r="D339"/>
      <c r="E339"/>
      <c r="F339"/>
      <c r="G339" s="103"/>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row>
    <row r="340" spans="1:253" ht="12.75">
      <c r="A340"/>
      <c r="B340"/>
      <c r="C340"/>
      <c r="D340"/>
      <c r="E340"/>
      <c r="F340"/>
      <c r="G340" s="103"/>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row>
    <row r="341" spans="1:253" ht="12.75">
      <c r="A341"/>
      <c r="B341"/>
      <c r="C341"/>
      <c r="D341"/>
      <c r="E341"/>
      <c r="F341"/>
      <c r="G341" s="103"/>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row>
    <row r="342" spans="1:253" ht="12.75">
      <c r="A342"/>
      <c r="B342"/>
      <c r="C342"/>
      <c r="D342"/>
      <c r="E342"/>
      <c r="F342"/>
      <c r="G342" s="103"/>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row>
    <row r="343" spans="1:253" ht="12.75">
      <c r="A343"/>
      <c r="B343"/>
      <c r="C343"/>
      <c r="D343"/>
      <c r="E343"/>
      <c r="F343"/>
      <c r="G343" s="10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row>
    <row r="344" spans="1:253" ht="12.75">
      <c r="A344"/>
      <c r="B344"/>
      <c r="C344"/>
      <c r="D344"/>
      <c r="E344"/>
      <c r="F344"/>
      <c r="G344" s="103"/>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row>
    <row r="345" spans="1:253" ht="12.75">
      <c r="A345"/>
      <c r="B345"/>
      <c r="C345"/>
      <c r="D345"/>
      <c r="E345"/>
      <c r="F345"/>
      <c r="G345" s="103"/>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row>
    <row r="346" spans="1:253" ht="12.75">
      <c r="A346"/>
      <c r="B346"/>
      <c r="C346"/>
      <c r="D346"/>
      <c r="E346"/>
      <c r="F346"/>
      <c r="G346" s="103"/>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row>
    <row r="347" spans="1:253" ht="12.75">
      <c r="A347"/>
      <c r="B347"/>
      <c r="C347"/>
      <c r="D347"/>
      <c r="E347"/>
      <c r="F347"/>
      <c r="G347" s="103"/>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row>
    <row r="348" spans="1:253" ht="12.75">
      <c r="A348"/>
      <c r="B348"/>
      <c r="C348"/>
      <c r="D348"/>
      <c r="E348"/>
      <c r="F348"/>
      <c r="G348" s="103"/>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row>
    <row r="349" spans="1:253" ht="12.75">
      <c r="A349"/>
      <c r="B349"/>
      <c r="C349"/>
      <c r="D349"/>
      <c r="E349"/>
      <c r="F349"/>
      <c r="G349" s="103"/>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row>
    <row r="350" spans="1:253" ht="12.75">
      <c r="A350"/>
      <c r="B350"/>
      <c r="C350"/>
      <c r="D350"/>
      <c r="E350"/>
      <c r="F350"/>
      <c r="G350" s="103"/>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row>
    <row r="351" spans="1:253" ht="12.75">
      <c r="A351"/>
      <c r="B351"/>
      <c r="C351"/>
      <c r="D351"/>
      <c r="E351"/>
      <c r="F351"/>
      <c r="G351" s="103"/>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row>
    <row r="352" spans="1:253" ht="12.75">
      <c r="A352"/>
      <c r="B352"/>
      <c r="C352"/>
      <c r="D352"/>
      <c r="E352"/>
      <c r="F352"/>
      <c r="G352" s="103"/>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row>
    <row r="353" spans="1:253" ht="12.75">
      <c r="A353"/>
      <c r="B353"/>
      <c r="C353"/>
      <c r="D353"/>
      <c r="E353"/>
      <c r="F353"/>
      <c r="G353" s="10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row>
    <row r="354" spans="1:253" ht="12.75">
      <c r="A354"/>
      <c r="B354"/>
      <c r="C354"/>
      <c r="D354"/>
      <c r="E354"/>
      <c r="F354"/>
      <c r="G354" s="103"/>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row>
    <row r="355" spans="1:253" ht="12.75">
      <c r="A355"/>
      <c r="B355"/>
      <c r="C355"/>
      <c r="D355"/>
      <c r="E355"/>
      <c r="F355"/>
      <c r="G355" s="103"/>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row>
    <row r="356" spans="1:253" ht="12.75">
      <c r="A356"/>
      <c r="B356"/>
      <c r="C356"/>
      <c r="D356"/>
      <c r="E356"/>
      <c r="F356"/>
      <c r="G356" s="103"/>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row>
    <row r="357" spans="1:253" ht="12.75">
      <c r="A357"/>
      <c r="B357"/>
      <c r="C357"/>
      <c r="D357"/>
      <c r="E357"/>
      <c r="F357"/>
      <c r="G357" s="103"/>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row>
    <row r="358" spans="1:253" ht="12.75">
      <c r="A358"/>
      <c r="B358"/>
      <c r="C358"/>
      <c r="D358"/>
      <c r="E358"/>
      <c r="F358"/>
      <c r="G358" s="103"/>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row>
    <row r="359" spans="1:253" ht="12.75">
      <c r="A359"/>
      <c r="B359"/>
      <c r="C359"/>
      <c r="D359"/>
      <c r="E359"/>
      <c r="F359"/>
      <c r="G359" s="103"/>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row>
    <row r="360" spans="1:253" ht="12.75">
      <c r="A360"/>
      <c r="B360"/>
      <c r="C360"/>
      <c r="D360"/>
      <c r="E360"/>
      <c r="F360"/>
      <c r="G360" s="103"/>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row>
    <row r="361" spans="1:253" ht="12.75">
      <c r="A361"/>
      <c r="B361"/>
      <c r="C361"/>
      <c r="D361"/>
      <c r="E361"/>
      <c r="F361"/>
      <c r="G361" s="103"/>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row>
    <row r="362" spans="1:253" ht="12.75">
      <c r="A362"/>
      <c r="B362"/>
      <c r="C362"/>
      <c r="D362"/>
      <c r="E362"/>
      <c r="F362"/>
      <c r="G362" s="103"/>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row>
    <row r="363" spans="1:253" ht="12.75">
      <c r="A363"/>
      <c r="B363"/>
      <c r="C363"/>
      <c r="D363"/>
      <c r="E363"/>
      <c r="F363"/>
      <c r="G363" s="10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row>
    <row r="364" spans="1:253" ht="12.75">
      <c r="A364"/>
      <c r="B364"/>
      <c r="C364"/>
      <c r="D364"/>
      <c r="E364"/>
      <c r="F364"/>
      <c r="G364" s="103"/>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row>
    <row r="365" spans="1:253" ht="12.75">
      <c r="A365"/>
      <c r="B365"/>
      <c r="C365"/>
      <c r="D365"/>
      <c r="E365"/>
      <c r="F365"/>
      <c r="G365" s="103"/>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row>
    <row r="366" spans="1:253" ht="12.75">
      <c r="A366"/>
      <c r="B366"/>
      <c r="C366"/>
      <c r="D366"/>
      <c r="E366"/>
      <c r="F366"/>
      <c r="G366" s="103"/>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row>
    <row r="367" spans="1:253" ht="12.75">
      <c r="A367"/>
      <c r="B367"/>
      <c r="C367"/>
      <c r="D367"/>
      <c r="E367"/>
      <c r="F367"/>
      <c r="G367" s="103"/>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row>
    <row r="368" spans="1:253" ht="12.75">
      <c r="A368"/>
      <c r="B368"/>
      <c r="C368"/>
      <c r="D368"/>
      <c r="E368"/>
      <c r="F368"/>
      <c r="G368" s="103"/>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row>
    <row r="369" spans="1:253" ht="12.75">
      <c r="A369"/>
      <c r="B369"/>
      <c r="C369"/>
      <c r="D369"/>
      <c r="E369"/>
      <c r="F369"/>
      <c r="G369" s="103"/>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row>
    <row r="370" spans="1:253" ht="12.75">
      <c r="A370"/>
      <c r="B370"/>
      <c r="C370"/>
      <c r="D370"/>
      <c r="E370"/>
      <c r="F370"/>
      <c r="G370" s="103"/>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row>
    <row r="371" spans="1:253" ht="12.75">
      <c r="A371"/>
      <c r="B371"/>
      <c r="C371"/>
      <c r="D371"/>
      <c r="E371"/>
      <c r="F371"/>
      <c r="G371" s="103"/>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row>
    <row r="372" spans="1:253" ht="12.75">
      <c r="A372"/>
      <c r="B372"/>
      <c r="C372"/>
      <c r="D372"/>
      <c r="E372"/>
      <c r="F372"/>
      <c r="G372" s="103"/>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row>
    <row r="373" spans="1:253" ht="12.75">
      <c r="A373"/>
      <c r="B373"/>
      <c r="C373"/>
      <c r="D373"/>
      <c r="E373"/>
      <c r="F373"/>
      <c r="G373" s="10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row>
    <row r="374" spans="1:253" ht="12.75">
      <c r="A374"/>
      <c r="B374"/>
      <c r="C374"/>
      <c r="D374"/>
      <c r="E374"/>
      <c r="F374"/>
      <c r="G374" s="103"/>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row>
    <row r="375" spans="1:253" ht="12.75">
      <c r="A375"/>
      <c r="B375"/>
      <c r="C375"/>
      <c r="D375"/>
      <c r="E375"/>
      <c r="F375"/>
      <c r="G375" s="103"/>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row>
    <row r="376" spans="1:253" ht="12.75">
      <c r="A376"/>
      <c r="B376"/>
      <c r="C376"/>
      <c r="D376"/>
      <c r="E376"/>
      <c r="F376"/>
      <c r="G376" s="103"/>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row>
    <row r="377" spans="1:253" ht="12.75">
      <c r="A377"/>
      <c r="B377"/>
      <c r="C377"/>
      <c r="D377"/>
      <c r="E377"/>
      <c r="F377"/>
      <c r="G377" s="103"/>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row>
    <row r="378" spans="1:253" ht="12.75">
      <c r="A378"/>
      <c r="B378"/>
      <c r="C378"/>
      <c r="D378"/>
      <c r="E378"/>
      <c r="F378"/>
      <c r="G378" s="103"/>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row>
    <row r="379" spans="1:253" ht="12.75">
      <c r="A379"/>
      <c r="B379"/>
      <c r="C379"/>
      <c r="D379"/>
      <c r="E379"/>
      <c r="F379"/>
      <c r="G379" s="103"/>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row>
    <row r="380" spans="1:253" ht="12.75">
      <c r="A380"/>
      <c r="B380"/>
      <c r="C380"/>
      <c r="D380"/>
      <c r="E380"/>
      <c r="F380"/>
      <c r="G380" s="103"/>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row>
    <row r="381" spans="1:253" ht="12.75">
      <c r="A381"/>
      <c r="B381"/>
      <c r="C381"/>
      <c r="D381"/>
      <c r="E381"/>
      <c r="F381"/>
      <c r="G381" s="103"/>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row>
    <row r="382" spans="1:253" ht="12.75">
      <c r="A382"/>
      <c r="B382"/>
      <c r="C382"/>
      <c r="D382"/>
      <c r="E382"/>
      <c r="F382"/>
      <c r="G382" s="103"/>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row>
    <row r="383" spans="1:253" ht="12.75">
      <c r="A383"/>
      <c r="B383"/>
      <c r="C383"/>
      <c r="D383"/>
      <c r="E383"/>
      <c r="F383"/>
      <c r="G383" s="10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row>
    <row r="384" spans="1:253" ht="12.75">
      <c r="A384"/>
      <c r="B384"/>
      <c r="C384"/>
      <c r="D384"/>
      <c r="E384"/>
      <c r="F384"/>
      <c r="G384" s="103"/>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row>
    <row r="385" spans="1:253" ht="12.75">
      <c r="A385"/>
      <c r="B385"/>
      <c r="C385"/>
      <c r="D385"/>
      <c r="E385"/>
      <c r="F385"/>
      <c r="G385" s="103"/>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row>
    <row r="386" spans="1:253" ht="12.75">
      <c r="A386"/>
      <c r="B386"/>
      <c r="C386"/>
      <c r="D386"/>
      <c r="E386"/>
      <c r="F386"/>
      <c r="G386" s="103"/>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row>
    <row r="387" spans="1:253" ht="12.75">
      <c r="A387"/>
      <c r="B387"/>
      <c r="C387"/>
      <c r="D387"/>
      <c r="E387"/>
      <c r="F387"/>
      <c r="G387" s="103"/>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row>
    <row r="388" spans="1:253" ht="12.75">
      <c r="A388"/>
      <c r="B388"/>
      <c r="C388"/>
      <c r="D388"/>
      <c r="E388"/>
      <c r="F388"/>
      <c r="G388" s="103"/>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row>
    <row r="389" spans="1:253" ht="12.75">
      <c r="A389"/>
      <c r="B389"/>
      <c r="C389"/>
      <c r="D389"/>
      <c r="E389"/>
      <c r="F389"/>
      <c r="G389" s="103"/>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row>
    <row r="390" spans="1:253" ht="12.75">
      <c r="A390"/>
      <c r="B390"/>
      <c r="C390"/>
      <c r="D390"/>
      <c r="E390"/>
      <c r="F390"/>
      <c r="G390" s="103"/>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row>
    <row r="391" spans="1:253" ht="12.75">
      <c r="A391"/>
      <c r="B391"/>
      <c r="C391"/>
      <c r="D391"/>
      <c r="E391"/>
      <c r="F391"/>
      <c r="G391" s="103"/>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row>
    <row r="392" spans="1:253" ht="12.75">
      <c r="A392"/>
      <c r="B392"/>
      <c r="C392"/>
      <c r="D392"/>
      <c r="E392"/>
      <c r="F392"/>
      <c r="G392" s="103"/>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row>
    <row r="393" spans="1:253" ht="12.75">
      <c r="A393"/>
      <c r="B393"/>
      <c r="C393"/>
      <c r="D393"/>
      <c r="E393"/>
      <c r="F393"/>
      <c r="G393" s="10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row>
    <row r="394" spans="1:253" ht="12.75">
      <c r="A394"/>
      <c r="B394"/>
      <c r="C394"/>
      <c r="D394"/>
      <c r="E394"/>
      <c r="F394"/>
      <c r="G394" s="103"/>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row>
    <row r="395" spans="1:253" ht="12.75">
      <c r="A395"/>
      <c r="B395"/>
      <c r="C395"/>
      <c r="D395"/>
      <c r="E395"/>
      <c r="F395"/>
      <c r="G395" s="103"/>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row>
    <row r="396" spans="1:253" ht="12.75">
      <c r="A396"/>
      <c r="B396"/>
      <c r="C396"/>
      <c r="D396"/>
      <c r="E396"/>
      <c r="F396"/>
      <c r="G396" s="103"/>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row>
    <row r="397" spans="1:253" ht="12.75">
      <c r="A397"/>
      <c r="B397"/>
      <c r="C397"/>
      <c r="D397"/>
      <c r="E397"/>
      <c r="F397"/>
      <c r="G397" s="103"/>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row>
    <row r="398" spans="1:253" ht="12.75">
      <c r="A398"/>
      <c r="B398"/>
      <c r="C398"/>
      <c r="D398"/>
      <c r="E398"/>
      <c r="F398"/>
      <c r="G398" s="103"/>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row>
    <row r="399" spans="1:253" ht="12.75">
      <c r="A399"/>
      <c r="B399"/>
      <c r="C399"/>
      <c r="D399"/>
      <c r="E399"/>
      <c r="F399"/>
      <c r="G399" s="103"/>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row>
    <row r="400" spans="1:253" ht="12.75">
      <c r="A400"/>
      <c r="B400"/>
      <c r="C400"/>
      <c r="D400"/>
      <c r="E400"/>
      <c r="F400"/>
      <c r="G400" s="103"/>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row>
    <row r="401" spans="1:253" ht="12.75">
      <c r="A401"/>
      <c r="B401"/>
      <c r="C401"/>
      <c r="D401"/>
      <c r="E401"/>
      <c r="F401"/>
      <c r="G401" s="103"/>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row>
    <row r="402" spans="1:253" ht="12.75">
      <c r="A402"/>
      <c r="B402"/>
      <c r="C402"/>
      <c r="D402"/>
      <c r="E402"/>
      <c r="F402"/>
      <c r="G402" s="103"/>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row>
    <row r="403" spans="1:253" ht="12.75">
      <c r="A403"/>
      <c r="B403"/>
      <c r="C403"/>
      <c r="D403"/>
      <c r="E403"/>
      <c r="F403"/>
      <c r="G403" s="1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row>
    <row r="404" spans="1:253" ht="12.75">
      <c r="A404"/>
      <c r="B404"/>
      <c r="C404"/>
      <c r="D404"/>
      <c r="E404"/>
      <c r="F404"/>
      <c r="G404" s="103"/>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row>
    <row r="405" spans="1:253" ht="12.75">
      <c r="A405"/>
      <c r="B405"/>
      <c r="C405"/>
      <c r="D405"/>
      <c r="E405"/>
      <c r="F405"/>
      <c r="G405" s="103"/>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row>
    <row r="406" spans="1:253" ht="12.75">
      <c r="A406"/>
      <c r="B406"/>
      <c r="C406"/>
      <c r="D406"/>
      <c r="E406"/>
      <c r="F406"/>
      <c r="G406" s="103"/>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row>
    <row r="407" spans="1:253" ht="12.75">
      <c r="A407"/>
      <c r="B407"/>
      <c r="C407"/>
      <c r="D407"/>
      <c r="E407"/>
      <c r="F407"/>
      <c r="G407" s="103"/>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row>
    <row r="408" spans="1:253" ht="12.75">
      <c r="A408"/>
      <c r="B408"/>
      <c r="C408"/>
      <c r="D408"/>
      <c r="E408"/>
      <c r="F408"/>
      <c r="G408" s="103"/>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row>
    <row r="409" spans="1:253" ht="12.75">
      <c r="A409"/>
      <c r="B409"/>
      <c r="C409"/>
      <c r="D409"/>
      <c r="E409"/>
      <c r="F409"/>
      <c r="G409" s="103"/>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row>
    <row r="410" spans="1:253" ht="12.75">
      <c r="A410"/>
      <c r="B410"/>
      <c r="C410"/>
      <c r="D410"/>
      <c r="E410"/>
      <c r="F410"/>
      <c r="G410" s="103"/>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row>
    <row r="411" spans="1:253" ht="12.75">
      <c r="A411"/>
      <c r="B411"/>
      <c r="C411"/>
      <c r="D411"/>
      <c r="E411"/>
      <c r="F411"/>
      <c r="G411" s="103"/>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row>
    <row r="412" spans="1:253" ht="12.75">
      <c r="A412"/>
      <c r="B412"/>
      <c r="C412"/>
      <c r="D412"/>
      <c r="E412"/>
      <c r="F412"/>
      <c r="G412" s="103"/>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row>
    <row r="413" spans="1:253" ht="12.75">
      <c r="A413"/>
      <c r="B413"/>
      <c r="C413"/>
      <c r="D413"/>
      <c r="E413"/>
      <c r="F413"/>
      <c r="G413" s="10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row>
    <row r="414" spans="1:253" ht="12.75">
      <c r="A414"/>
      <c r="B414"/>
      <c r="C414"/>
      <c r="D414"/>
      <c r="E414"/>
      <c r="F414"/>
      <c r="G414" s="103"/>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row>
    <row r="415" spans="1:253" ht="12.75">
      <c r="A415"/>
      <c r="B415"/>
      <c r="C415"/>
      <c r="D415"/>
      <c r="E415"/>
      <c r="F415"/>
      <c r="G415" s="103"/>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row>
    <row r="416" spans="1:253" ht="12.75">
      <c r="A416"/>
      <c r="B416"/>
      <c r="C416"/>
      <c r="D416"/>
      <c r="E416"/>
      <c r="F416"/>
      <c r="G416" s="103"/>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row>
    <row r="417" spans="1:253" ht="12.75">
      <c r="A417"/>
      <c r="B417"/>
      <c r="C417"/>
      <c r="D417"/>
      <c r="E417"/>
      <c r="F417"/>
      <c r="G417" s="103"/>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row>
    <row r="418" spans="1:253" ht="12.75">
      <c r="A418"/>
      <c r="B418"/>
      <c r="C418"/>
      <c r="D418"/>
      <c r="E418"/>
      <c r="F418"/>
      <c r="G418" s="103"/>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row>
    <row r="419" spans="1:253" ht="12.75">
      <c r="A419"/>
      <c r="B419"/>
      <c r="C419"/>
      <c r="D419"/>
      <c r="E419"/>
      <c r="F419"/>
      <c r="G419" s="103"/>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row>
    <row r="420" spans="1:253" ht="12.75">
      <c r="A420"/>
      <c r="B420"/>
      <c r="C420"/>
      <c r="D420"/>
      <c r="E420"/>
      <c r="F420"/>
      <c r="G420" s="103"/>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row>
    <row r="421" spans="1:253" ht="12.75">
      <c r="A421"/>
      <c r="B421"/>
      <c r="C421"/>
      <c r="D421"/>
      <c r="E421"/>
      <c r="F421"/>
      <c r="G421" s="103"/>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row>
    <row r="422" spans="1:253" ht="12.75">
      <c r="A422"/>
      <c r="B422"/>
      <c r="C422"/>
      <c r="D422"/>
      <c r="E422"/>
      <c r="F422"/>
      <c r="G422" s="103"/>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row>
    <row r="423" spans="1:253" ht="12.75">
      <c r="A423"/>
      <c r="B423"/>
      <c r="C423"/>
      <c r="D423"/>
      <c r="E423"/>
      <c r="F423"/>
      <c r="G423" s="10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row>
    <row r="424" spans="1:253" ht="12.75">
      <c r="A424"/>
      <c r="B424"/>
      <c r="C424"/>
      <c r="D424"/>
      <c r="E424"/>
      <c r="F424"/>
      <c r="G424" s="103"/>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row>
    <row r="425" spans="1:253" ht="12.75">
      <c r="A425"/>
      <c r="B425"/>
      <c r="C425"/>
      <c r="D425"/>
      <c r="E425"/>
      <c r="F425"/>
      <c r="G425" s="103"/>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row>
    <row r="426" spans="1:253" ht="12.75">
      <c r="A426"/>
      <c r="B426"/>
      <c r="C426"/>
      <c r="D426"/>
      <c r="E426"/>
      <c r="F426"/>
      <c r="G426" s="103"/>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row>
    <row r="427" spans="1:253" ht="12.75">
      <c r="A427"/>
      <c r="B427"/>
      <c r="C427"/>
      <c r="D427"/>
      <c r="E427"/>
      <c r="F427"/>
      <c r="G427" s="103"/>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row>
    <row r="428" spans="1:253" ht="12.75">
      <c r="A428"/>
      <c r="B428"/>
      <c r="C428"/>
      <c r="D428"/>
      <c r="E428"/>
      <c r="F428"/>
      <c r="G428" s="103"/>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row>
    <row r="429" spans="1:253" ht="12.75">
      <c r="A429"/>
      <c r="B429"/>
      <c r="C429"/>
      <c r="D429"/>
      <c r="E429"/>
      <c r="F429"/>
      <c r="G429" s="103"/>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row>
    <row r="430" spans="1:253" ht="12.75">
      <c r="A430"/>
      <c r="B430"/>
      <c r="C430"/>
      <c r="D430"/>
      <c r="E430"/>
      <c r="F430"/>
      <c r="G430" s="103"/>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row>
    <row r="431" spans="1:253" ht="12.75">
      <c r="A431"/>
      <c r="B431"/>
      <c r="C431"/>
      <c r="D431"/>
      <c r="E431"/>
      <c r="F431"/>
      <c r="G431" s="103"/>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row>
    <row r="432" spans="1:253" ht="12.75">
      <c r="A432"/>
      <c r="B432"/>
      <c r="C432"/>
      <c r="D432"/>
      <c r="E432"/>
      <c r="F432"/>
      <c r="G432" s="103"/>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row>
    <row r="433" spans="1:253" ht="12.75">
      <c r="A433"/>
      <c r="B433"/>
      <c r="C433"/>
      <c r="D433"/>
      <c r="E433"/>
      <c r="F433"/>
      <c r="G433" s="10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row>
    <row r="434" spans="1:253" ht="12.75">
      <c r="A434"/>
      <c r="B434"/>
      <c r="C434"/>
      <c r="D434"/>
      <c r="E434"/>
      <c r="F434"/>
      <c r="G434" s="103"/>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row>
    <row r="435" spans="1:253" ht="12.75">
      <c r="A435"/>
      <c r="B435"/>
      <c r="C435"/>
      <c r="D435"/>
      <c r="E435"/>
      <c r="F435"/>
      <c r="G435" s="103"/>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row>
    <row r="436" spans="1:253" ht="12.75">
      <c r="A436"/>
      <c r="B436"/>
      <c r="C436"/>
      <c r="D436"/>
      <c r="E436"/>
      <c r="F436"/>
      <c r="G436" s="103"/>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row>
    <row r="437" spans="1:253" ht="12.75">
      <c r="A437"/>
      <c r="B437"/>
      <c r="C437"/>
      <c r="D437"/>
      <c r="E437"/>
      <c r="F437"/>
      <c r="G437" s="103"/>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row>
    <row r="438" spans="1:253" ht="12.75">
      <c r="A438"/>
      <c r="B438"/>
      <c r="C438"/>
      <c r="D438"/>
      <c r="E438"/>
      <c r="F438"/>
      <c r="G438" s="103"/>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row>
    <row r="439" spans="1:253" ht="12.75">
      <c r="A439"/>
      <c r="B439"/>
      <c r="C439"/>
      <c r="D439"/>
      <c r="E439"/>
      <c r="F439"/>
      <c r="G439" s="103"/>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row>
    <row r="440" spans="1:253" ht="12.75">
      <c r="A440"/>
      <c r="B440"/>
      <c r="C440"/>
      <c r="D440"/>
      <c r="E440"/>
      <c r="F440"/>
      <c r="G440" s="103"/>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row>
    <row r="441" spans="1:253" ht="12.75">
      <c r="A441"/>
      <c r="B441"/>
      <c r="C441"/>
      <c r="D441"/>
      <c r="E441"/>
      <c r="F441"/>
      <c r="G441" s="103"/>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row>
    <row r="442" spans="1:253" ht="12.75">
      <c r="A442"/>
      <c r="B442"/>
      <c r="C442"/>
      <c r="D442"/>
      <c r="E442"/>
      <c r="F442"/>
      <c r="G442" s="103"/>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row>
    <row r="443" spans="1:253" ht="12.75">
      <c r="A443"/>
      <c r="B443"/>
      <c r="C443"/>
      <c r="D443"/>
      <c r="E443"/>
      <c r="F443"/>
      <c r="G443" s="10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row>
    <row r="444" spans="1:253" ht="12.75">
      <c r="A444"/>
      <c r="B444"/>
      <c r="C444"/>
      <c r="D444"/>
      <c r="E444"/>
      <c r="F444"/>
      <c r="G444" s="103"/>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row>
    <row r="445" spans="1:253" ht="12.75">
      <c r="A445"/>
      <c r="B445"/>
      <c r="C445"/>
      <c r="D445"/>
      <c r="E445"/>
      <c r="F445"/>
      <c r="G445" s="103"/>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row>
    <row r="446" spans="1:253" ht="12.75">
      <c r="A446"/>
      <c r="B446"/>
      <c r="C446"/>
      <c r="D446"/>
      <c r="E446"/>
      <c r="F446"/>
      <c r="G446" s="103"/>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row>
    <row r="447" spans="1:253" ht="12.75">
      <c r="A447"/>
      <c r="B447"/>
      <c r="C447"/>
      <c r="D447"/>
      <c r="E447"/>
      <c r="F447"/>
      <c r="G447" s="103"/>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row>
    <row r="448" spans="1:253" ht="12.75">
      <c r="A448"/>
      <c r="B448"/>
      <c r="C448"/>
      <c r="D448"/>
      <c r="E448"/>
      <c r="F448"/>
      <c r="G448" s="103"/>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row>
    <row r="449" spans="1:253" ht="12.75">
      <c r="A449"/>
      <c r="B449"/>
      <c r="C449"/>
      <c r="D449"/>
      <c r="E449"/>
      <c r="F449"/>
      <c r="G449" s="103"/>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row>
    <row r="450" spans="1:253" ht="12.75">
      <c r="A450"/>
      <c r="B450"/>
      <c r="C450"/>
      <c r="D450"/>
      <c r="E450"/>
      <c r="F450"/>
      <c r="G450" s="103"/>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row>
    <row r="451" spans="1:253" ht="12.75">
      <c r="A451"/>
      <c r="B451"/>
      <c r="C451"/>
      <c r="D451"/>
      <c r="E451"/>
      <c r="F451"/>
      <c r="G451" s="103"/>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row>
    <row r="452" spans="1:253" ht="12.75">
      <c r="A452"/>
      <c r="B452"/>
      <c r="C452"/>
      <c r="D452"/>
      <c r="E452"/>
      <c r="F452"/>
      <c r="G452" s="103"/>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row>
    <row r="453" spans="1:253" ht="12.75">
      <c r="A453"/>
      <c r="B453"/>
      <c r="C453"/>
      <c r="D453"/>
      <c r="E453"/>
      <c r="F453"/>
      <c r="G453" s="10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row>
    <row r="454" spans="1:253" ht="12.75">
      <c r="A454"/>
      <c r="B454"/>
      <c r="C454"/>
      <c r="D454"/>
      <c r="E454"/>
      <c r="F454"/>
      <c r="G454" s="103"/>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row>
    <row r="455" spans="1:253" ht="12.75">
      <c r="A455"/>
      <c r="B455"/>
      <c r="C455"/>
      <c r="D455"/>
      <c r="E455"/>
      <c r="F455"/>
      <c r="G455" s="103"/>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row>
    <row r="456" spans="1:253" ht="12.75">
      <c r="A456"/>
      <c r="B456"/>
      <c r="C456"/>
      <c r="D456"/>
      <c r="E456"/>
      <c r="F456"/>
      <c r="G456" s="103"/>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row>
    <row r="457" spans="1:253" ht="12.75">
      <c r="A457"/>
      <c r="B457"/>
      <c r="C457"/>
      <c r="D457"/>
      <c r="E457"/>
      <c r="F457"/>
      <c r="G457" s="103"/>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row>
    <row r="458" spans="1:253" ht="12.75">
      <c r="A458"/>
      <c r="B458"/>
      <c r="C458"/>
      <c r="D458"/>
      <c r="E458"/>
      <c r="F458"/>
      <c r="G458" s="103"/>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row>
    <row r="459" spans="1:253" ht="12.75">
      <c r="A459"/>
      <c r="B459"/>
      <c r="C459"/>
      <c r="D459"/>
      <c r="E459"/>
      <c r="F459"/>
      <c r="G459" s="103"/>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row>
    <row r="460" spans="1:253" ht="12.75">
      <c r="A460"/>
      <c r="B460"/>
      <c r="C460"/>
      <c r="D460"/>
      <c r="E460"/>
      <c r="F460"/>
      <c r="G460" s="103"/>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row>
    <row r="461" spans="1:253" ht="12.75">
      <c r="A461"/>
      <c r="B461"/>
      <c r="C461"/>
      <c r="D461"/>
      <c r="E461"/>
      <c r="F461"/>
      <c r="G461" s="103"/>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row>
    <row r="462" spans="1:253" ht="12.75">
      <c r="A462"/>
      <c r="B462"/>
      <c r="C462"/>
      <c r="D462"/>
      <c r="E462"/>
      <c r="F462"/>
      <c r="G462" s="103"/>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row>
    <row r="463" spans="1:253" ht="12.75">
      <c r="A463"/>
      <c r="B463"/>
      <c r="C463"/>
      <c r="D463"/>
      <c r="E463"/>
      <c r="F463"/>
      <c r="G463" s="10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row>
    <row r="464" spans="1:253" ht="12.75">
      <c r="A464"/>
      <c r="B464"/>
      <c r="C464"/>
      <c r="D464"/>
      <c r="E464"/>
      <c r="F464"/>
      <c r="G464" s="103"/>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row>
    <row r="465" spans="1:253" ht="12.75">
      <c r="A465"/>
      <c r="B465"/>
      <c r="C465"/>
      <c r="D465"/>
      <c r="E465"/>
      <c r="F465"/>
      <c r="G465" s="103"/>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row>
    <row r="466" spans="1:253" ht="12.75">
      <c r="A466"/>
      <c r="B466"/>
      <c r="C466"/>
      <c r="D466"/>
      <c r="E466"/>
      <c r="F466"/>
      <c r="G466" s="103"/>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row>
    <row r="467" spans="1:253" ht="12.75">
      <c r="A467"/>
      <c r="B467"/>
      <c r="C467"/>
      <c r="D467"/>
      <c r="E467"/>
      <c r="F467"/>
      <c r="G467" s="103"/>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row>
    <row r="468" spans="1:253" ht="12.75">
      <c r="A468"/>
      <c r="B468"/>
      <c r="C468"/>
      <c r="D468"/>
      <c r="E468"/>
      <c r="F468"/>
      <c r="G468" s="103"/>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row>
    <row r="469" spans="1:253" ht="12.75">
      <c r="A469"/>
      <c r="B469"/>
      <c r="C469"/>
      <c r="D469"/>
      <c r="E469"/>
      <c r="F469"/>
      <c r="G469" s="103"/>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row>
    <row r="470" spans="1:253" ht="12.75">
      <c r="A470"/>
      <c r="B470"/>
      <c r="C470"/>
      <c r="D470"/>
      <c r="E470"/>
      <c r="F470"/>
      <c r="G470" s="103"/>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row>
    <row r="471" spans="1:253" ht="12.75">
      <c r="A471"/>
      <c r="B471"/>
      <c r="C471"/>
      <c r="D471"/>
      <c r="E471"/>
      <c r="F471"/>
      <c r="G471" s="103"/>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row>
    <row r="472" spans="1:253" ht="12.75">
      <c r="A472"/>
      <c r="B472"/>
      <c r="C472"/>
      <c r="D472"/>
      <c r="E472"/>
      <c r="F472"/>
      <c r="G472" s="103"/>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row>
    <row r="473" spans="1:253" ht="12.75">
      <c r="A473"/>
      <c r="B473"/>
      <c r="C473"/>
      <c r="D473"/>
      <c r="E473"/>
      <c r="F473"/>
      <c r="G473" s="10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row>
    <row r="474" spans="1:253" ht="12.75">
      <c r="A474"/>
      <c r="B474"/>
      <c r="C474"/>
      <c r="D474"/>
      <c r="E474"/>
      <c r="F474"/>
      <c r="G474" s="103"/>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row>
    <row r="475" spans="1:253" ht="12.75">
      <c r="A475"/>
      <c r="B475"/>
      <c r="C475"/>
      <c r="D475"/>
      <c r="E475"/>
      <c r="F475"/>
      <c r="G475" s="103"/>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row>
    <row r="476" spans="1:253" ht="12.75">
      <c r="A476"/>
      <c r="B476"/>
      <c r="C476"/>
      <c r="D476"/>
      <c r="E476"/>
      <c r="F476"/>
      <c r="G476" s="103"/>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row>
    <row r="477" spans="1:253" ht="12.75">
      <c r="A477"/>
      <c r="B477"/>
      <c r="C477"/>
      <c r="D477"/>
      <c r="E477"/>
      <c r="F477"/>
      <c r="G477" s="103"/>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row>
  </sheetData>
  <mergeCells count="6">
    <mergeCell ref="A6:D6"/>
    <mergeCell ref="A7:D7"/>
    <mergeCell ref="A1:D1"/>
    <mergeCell ref="A2:D2"/>
    <mergeCell ref="A3:D3"/>
    <mergeCell ref="A4:D4"/>
  </mergeCells>
  <printOptions/>
  <pageMargins left="0.81" right="0.75" top="0.33" bottom="0.36" header="0.22" footer="0.23"/>
  <pageSetup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meiyan</cp:lastModifiedBy>
  <cp:lastPrinted>2003-11-07T09:10:45Z</cp:lastPrinted>
  <dcterms:created xsi:type="dcterms:W3CDTF">2003-04-24T05:26:10Z</dcterms:created>
  <dcterms:modified xsi:type="dcterms:W3CDTF">2003-11-07T09:12:14Z</dcterms:modified>
  <cp:category/>
  <cp:version/>
  <cp:contentType/>
  <cp:contentStatus/>
</cp:coreProperties>
</file>